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100" documentId="8_{21654A12-1379-40F1-AD05-3B12F2879775}" xr6:coauthVersionLast="47" xr6:coauthVersionMax="47" xr10:uidLastSave="{02202159-0381-4A35-A68C-CB79A5682AB8}"/>
  <bookViews>
    <workbookView xWindow="28680" yWindow="-120" windowWidth="24240" windowHeight="13020" tabRatio="856" firstSheet="1" activeTab="1" xr2:uid="{00000000-000D-0000-FFFF-FFFF00000000}"/>
  </bookViews>
  <sheets>
    <sheet name="Orientações" sheetId="25" r:id="rId1"/>
    <sheet name="TOPS REA" sheetId="23" r:id="rId2"/>
    <sheet name="TOPS REA Final" sheetId="24" r:id="rId3"/>
    <sheet name="Listas" sheetId="6" state="hidden" r:id="rId4"/>
  </sheets>
  <definedNames>
    <definedName name="_xlnm._FilterDatabase" localSheetId="1" hidden="1">'TOPS REA'!$E$1:$Q$265</definedName>
    <definedName name="_Hlk85077714" localSheetId="1">'TOPS REA'!#REF!</definedName>
    <definedName name="_xlnm.Print_Area" localSheetId="0">Orientações!$A$1:$D$36</definedName>
    <definedName name="_xlnm.Print_Area" localSheetId="1">'TOPS REA'!$A$1:$T$262</definedName>
    <definedName name="_xlnm.Print_Area" localSheetId="2">'TOPS REA Final'!$A$1:$K$45</definedName>
    <definedName name="Z_D37F1B69_6CE7_4A90_8559_8AE519A5C1EC_.wvu.Cols" localSheetId="1" hidden="1">'TOPS REA'!$D:$D,'TOPS REA'!$G:$G,'TOPS REA'!$W:$W</definedName>
    <definedName name="Z_D37F1B69_6CE7_4A90_8559_8AE519A5C1EC_.wvu.Cols" localSheetId="2" hidden="1">'TOPS REA Final'!#REF!</definedName>
    <definedName name="Z_D37F1B69_6CE7_4A90_8559_8AE519A5C1EC_.wvu.FilterData" localSheetId="1" hidden="1">'TOPS REA'!$C$13:$S$259</definedName>
    <definedName name="Z_D37F1B69_6CE7_4A90_8559_8AE519A5C1EC_.wvu.PrintArea" localSheetId="1" hidden="1">'TOPS REA'!$A$10:$T$262</definedName>
    <definedName name="Z_D37F1B69_6CE7_4A90_8559_8AE519A5C1EC_.wvu.PrintArea" localSheetId="2" hidden="1">'TOPS REA Final'!$A$1:$M$54</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1" i="23" l="1"/>
  <c r="R241" i="23" s="1"/>
  <c r="Q241" i="23"/>
  <c r="W257" i="23" l="1"/>
  <c r="R257" i="23" s="1"/>
  <c r="W256" i="23"/>
  <c r="R256" i="23" s="1"/>
  <c r="W255" i="23"/>
  <c r="R255" i="23" s="1"/>
  <c r="W250" i="23"/>
  <c r="R250" i="23" s="1"/>
  <c r="W249" i="23"/>
  <c r="R249" i="23" s="1"/>
  <c r="W248" i="23"/>
  <c r="R248" i="23" s="1"/>
  <c r="W247" i="23"/>
  <c r="R247" i="23" s="1"/>
  <c r="W246" i="23"/>
  <c r="R246" i="23" s="1"/>
  <c r="W245" i="23"/>
  <c r="R245" i="23" s="1"/>
  <c r="W244" i="23"/>
  <c r="R244" i="23" s="1"/>
  <c r="W243" i="23"/>
  <c r="R243" i="23" s="1"/>
  <c r="W242" i="23"/>
  <c r="R242" i="23" s="1"/>
  <c r="W240" i="23"/>
  <c r="R240" i="23" s="1"/>
  <c r="W239" i="23"/>
  <c r="R239" i="23" s="1"/>
  <c r="W238" i="23"/>
  <c r="R238" i="23" s="1"/>
  <c r="W237" i="23"/>
  <c r="R237" i="23" s="1"/>
  <c r="W236" i="23"/>
  <c r="R236" i="23" s="1"/>
  <c r="W235" i="23"/>
  <c r="R235" i="23" s="1"/>
  <c r="W230" i="23"/>
  <c r="R230" i="23" s="1"/>
  <c r="W229" i="23"/>
  <c r="R229" i="23" s="1"/>
  <c r="W224" i="23"/>
  <c r="R224" i="23"/>
  <c r="W223" i="23"/>
  <c r="R223" i="23"/>
  <c r="W222" i="23"/>
  <c r="R222" i="23"/>
  <c r="W217" i="23"/>
  <c r="R217" i="23" s="1"/>
  <c r="W216" i="23"/>
  <c r="R216" i="23" s="1"/>
  <c r="W211" i="23"/>
  <c r="R211" i="23" s="1"/>
  <c r="W210" i="23"/>
  <c r="R210" i="23" s="1"/>
  <c r="W209" i="23"/>
  <c r="R209" i="23" s="1"/>
  <c r="W208" i="23"/>
  <c r="R208" i="23" s="1"/>
  <c r="W207" i="23"/>
  <c r="R207" i="23" s="1"/>
  <c r="W206" i="23"/>
  <c r="R206" i="23"/>
  <c r="W205" i="23"/>
  <c r="R205" i="23" s="1"/>
  <c r="W204" i="23"/>
  <c r="R204" i="23" s="1"/>
  <c r="W203" i="23"/>
  <c r="R203" i="23" s="1"/>
  <c r="W198" i="23"/>
  <c r="R198" i="23" s="1"/>
  <c r="W197" i="23"/>
  <c r="R197" i="23" s="1"/>
  <c r="W196" i="23"/>
  <c r="R196" i="23" s="1"/>
  <c r="W195" i="23"/>
  <c r="R195" i="23" s="1"/>
  <c r="W194" i="23"/>
  <c r="R194" i="23" s="1"/>
  <c r="W193" i="23"/>
  <c r="R193" i="23" s="1"/>
  <c r="W192" i="23"/>
  <c r="R192" i="23" s="1"/>
  <c r="W191" i="23"/>
  <c r="R191" i="23" s="1"/>
  <c r="W190" i="23"/>
  <c r="R190" i="23" s="1"/>
  <c r="W189" i="23"/>
  <c r="R189" i="23" s="1"/>
  <c r="W188" i="23"/>
  <c r="R188" i="23"/>
  <c r="W187" i="23"/>
  <c r="R187" i="23" s="1"/>
  <c r="W186" i="23"/>
  <c r="R186" i="23" s="1"/>
  <c r="W185" i="23"/>
  <c r="R185" i="23" s="1"/>
  <c r="W184" i="23"/>
  <c r="R184" i="23" s="1"/>
  <c r="W183" i="23"/>
  <c r="R183" i="23" s="1"/>
  <c r="W182" i="23"/>
  <c r="R182" i="23" s="1"/>
  <c r="W181" i="23"/>
  <c r="R181" i="23" s="1"/>
  <c r="W180" i="23"/>
  <c r="R180" i="23" s="1"/>
  <c r="W179" i="23"/>
  <c r="R179" i="23" s="1"/>
  <c r="W178" i="23"/>
  <c r="R178" i="23"/>
  <c r="W177" i="23"/>
  <c r="R177" i="23" s="1"/>
  <c r="W176" i="23"/>
  <c r="R176" i="23" s="1"/>
  <c r="W175" i="23"/>
  <c r="R175" i="23" s="1"/>
  <c r="W174" i="23"/>
  <c r="R174" i="23" s="1"/>
  <c r="W173" i="23"/>
  <c r="R173" i="23" s="1"/>
  <c r="W172" i="23"/>
  <c r="R172" i="23" s="1"/>
  <c r="W171" i="23"/>
  <c r="R171" i="23" s="1"/>
  <c r="W170" i="23"/>
  <c r="R170" i="23" s="1"/>
  <c r="W169" i="23"/>
  <c r="R169" i="23" s="1"/>
  <c r="W168" i="23"/>
  <c r="R168" i="23" s="1"/>
  <c r="W167" i="23"/>
  <c r="R167" i="23" s="1"/>
  <c r="W166" i="23"/>
  <c r="R166" i="23" s="1"/>
  <c r="W165" i="23"/>
  <c r="R165" i="23" s="1"/>
  <c r="W164" i="23"/>
  <c r="R164" i="23" s="1"/>
  <c r="W163" i="23"/>
  <c r="R163" i="23" s="1"/>
  <c r="W162" i="23"/>
  <c r="R162" i="23"/>
  <c r="W161" i="23"/>
  <c r="R161" i="23" s="1"/>
  <c r="W156" i="23"/>
  <c r="R156" i="23" s="1"/>
  <c r="W155" i="23"/>
  <c r="R155" i="23" s="1"/>
  <c r="W154" i="23"/>
  <c r="R154" i="23" s="1"/>
  <c r="W153" i="23"/>
  <c r="R153" i="23" s="1"/>
  <c r="W152" i="23"/>
  <c r="R152" i="23" s="1"/>
  <c r="W151" i="23"/>
  <c r="R151" i="23" s="1"/>
  <c r="W146" i="23"/>
  <c r="R146" i="23" s="1"/>
  <c r="W145" i="23"/>
  <c r="R145" i="23" s="1"/>
  <c r="W144" i="23"/>
  <c r="R144" i="23"/>
  <c r="W143" i="23"/>
  <c r="R143" i="23" s="1"/>
  <c r="W142" i="23"/>
  <c r="R142" i="23" s="1"/>
  <c r="W141" i="23"/>
  <c r="R141" i="23" s="1"/>
  <c r="W140" i="23"/>
  <c r="R140" i="23" s="1"/>
  <c r="W139" i="23"/>
  <c r="R139" i="23" s="1"/>
  <c r="W138" i="23"/>
  <c r="R138" i="23" s="1"/>
  <c r="W137" i="23"/>
  <c r="R137" i="23" s="1"/>
  <c r="W136" i="23"/>
  <c r="R136" i="23" s="1"/>
  <c r="W135" i="23"/>
  <c r="R135" i="23" s="1"/>
  <c r="W134" i="23"/>
  <c r="R134" i="23" s="1"/>
  <c r="W133" i="23"/>
  <c r="R133" i="23" s="1"/>
  <c r="W128" i="23"/>
  <c r="R128" i="23" s="1"/>
  <c r="W127" i="23"/>
  <c r="R127" i="23" s="1"/>
  <c r="W126" i="23"/>
  <c r="R126" i="23" s="1"/>
  <c r="W125" i="23"/>
  <c r="R125" i="23" s="1"/>
  <c r="W124" i="23"/>
  <c r="R124" i="23" s="1"/>
  <c r="W123" i="23"/>
  <c r="R123" i="23" s="1"/>
  <c r="W122" i="23"/>
  <c r="R122" i="23" s="1"/>
  <c r="W121" i="23"/>
  <c r="R121" i="23" s="1"/>
  <c r="W120" i="23"/>
  <c r="R120" i="23" s="1"/>
  <c r="W119" i="23"/>
  <c r="R119" i="23" s="1"/>
  <c r="W118" i="23"/>
  <c r="R118" i="23" s="1"/>
  <c r="W117" i="23"/>
  <c r="R117" i="23" s="1"/>
  <c r="W116" i="23"/>
  <c r="R116" i="23" s="1"/>
  <c r="W115" i="23"/>
  <c r="R115" i="23" s="1"/>
  <c r="W114" i="23"/>
  <c r="R114" i="23" s="1"/>
  <c r="W113" i="23"/>
  <c r="R113" i="23" s="1"/>
  <c r="W112" i="23"/>
  <c r="R112" i="23" s="1"/>
  <c r="W111" i="23"/>
  <c r="R111" i="23" s="1"/>
  <c r="W110" i="23"/>
  <c r="R110" i="23" s="1"/>
  <c r="W109" i="23"/>
  <c r="R109" i="23" s="1"/>
  <c r="W108" i="23"/>
  <c r="R108" i="23" s="1"/>
  <c r="W107" i="23"/>
  <c r="R107" i="23" s="1"/>
  <c r="W106" i="23"/>
  <c r="R106" i="23" s="1"/>
  <c r="W105" i="23"/>
  <c r="R105" i="23" s="1"/>
  <c r="W104" i="23"/>
  <c r="R104" i="23" s="1"/>
  <c r="W103" i="23"/>
  <c r="R103" i="23" s="1"/>
  <c r="W102" i="23"/>
  <c r="R102" i="23" s="1"/>
  <c r="W101" i="23"/>
  <c r="R101" i="23" s="1"/>
  <c r="W96" i="23"/>
  <c r="R96" i="23" s="1"/>
  <c r="W95" i="23"/>
  <c r="R95" i="23" s="1"/>
  <c r="W94" i="23"/>
  <c r="R94" i="23" s="1"/>
  <c r="W93" i="23"/>
  <c r="R93" i="23" s="1"/>
  <c r="W92" i="23"/>
  <c r="R92" i="23"/>
  <c r="W91" i="23"/>
  <c r="R91" i="23" s="1"/>
  <c r="W90" i="23"/>
  <c r="R90" i="23" s="1"/>
  <c r="W89" i="23"/>
  <c r="R89" i="23" s="1"/>
  <c r="W88" i="23"/>
  <c r="R88" i="23" s="1"/>
  <c r="W87" i="23"/>
  <c r="R87" i="23" s="1"/>
  <c r="W86" i="23"/>
  <c r="R86" i="23" s="1"/>
  <c r="W85" i="23"/>
  <c r="R85" i="23" s="1"/>
  <c r="W84" i="23"/>
  <c r="R84" i="23" s="1"/>
  <c r="W83" i="23"/>
  <c r="R83" i="23" s="1"/>
  <c r="W82" i="23"/>
  <c r="R82" i="23" s="1"/>
  <c r="W81" i="23"/>
  <c r="R81" i="23" s="1"/>
  <c r="W80" i="23"/>
  <c r="R80" i="23" s="1"/>
  <c r="W79" i="23"/>
  <c r="R79" i="23" s="1"/>
  <c r="W78" i="23"/>
  <c r="R78" i="23"/>
  <c r="W77" i="23"/>
  <c r="R77" i="23" s="1"/>
  <c r="W76" i="23"/>
  <c r="R76" i="23" s="1"/>
  <c r="W75" i="23"/>
  <c r="R75" i="23" s="1"/>
  <c r="W74" i="23"/>
  <c r="R74" i="23" s="1"/>
  <c r="W73" i="23"/>
  <c r="R73" i="23" s="1"/>
  <c r="W72" i="23"/>
  <c r="R72" i="23" s="1"/>
  <c r="W67" i="23"/>
  <c r="R67" i="23" s="1"/>
  <c r="W66" i="23"/>
  <c r="R66" i="23" s="1"/>
  <c r="W65" i="23"/>
  <c r="R65" i="23" s="1"/>
  <c r="W64" i="23"/>
  <c r="R64" i="23"/>
  <c r="W63" i="23"/>
  <c r="R63" i="23" s="1"/>
  <c r="W62" i="23"/>
  <c r="R62" i="23" s="1"/>
  <c r="W57" i="23"/>
  <c r="R57" i="23" s="1"/>
  <c r="W56" i="23"/>
  <c r="R56" i="23" s="1"/>
  <c r="W55" i="23"/>
  <c r="R55" i="23" s="1"/>
  <c r="W54" i="23"/>
  <c r="R54" i="23" s="1"/>
  <c r="W53" i="23"/>
  <c r="R53" i="23" s="1"/>
  <c r="W52" i="23"/>
  <c r="R52" i="23" s="1"/>
  <c r="W51" i="23"/>
  <c r="R51" i="23" s="1"/>
  <c r="W50" i="23"/>
  <c r="R50" i="23" s="1"/>
  <c r="W49" i="23"/>
  <c r="R49" i="23" s="1"/>
  <c r="W48" i="23"/>
  <c r="R48" i="23" s="1"/>
  <c r="W47" i="23"/>
  <c r="R47" i="23" s="1"/>
  <c r="W46" i="23"/>
  <c r="R46" i="23" s="1"/>
  <c r="W45" i="23"/>
  <c r="R45" i="23" s="1"/>
  <c r="W44" i="23"/>
  <c r="R44" i="23" s="1"/>
  <c r="W43" i="23"/>
  <c r="R43" i="23" s="1"/>
  <c r="W42" i="23"/>
  <c r="R42" i="23" s="1"/>
  <c r="W41" i="23"/>
  <c r="R41" i="23" s="1"/>
  <c r="W40" i="23"/>
  <c r="R40" i="23" s="1"/>
  <c r="W39" i="23"/>
  <c r="R39" i="23" s="1"/>
  <c r="W38" i="23"/>
  <c r="R38" i="23" s="1"/>
  <c r="W37" i="23"/>
  <c r="R37" i="23" s="1"/>
  <c r="W36" i="23"/>
  <c r="R36" i="23" s="1"/>
  <c r="W35" i="23"/>
  <c r="R35" i="23" s="1"/>
  <c r="W34" i="23"/>
  <c r="R34" i="23" s="1"/>
  <c r="W33" i="23"/>
  <c r="R33" i="23" s="1"/>
  <c r="W32" i="23"/>
  <c r="R32" i="23" s="1"/>
  <c r="W31" i="23"/>
  <c r="R31" i="23" s="1"/>
  <c r="W30" i="23"/>
  <c r="R30" i="23" s="1"/>
  <c r="W29" i="23"/>
  <c r="R29" i="23" s="1"/>
  <c r="W28" i="23"/>
  <c r="R28" i="23" s="1"/>
  <c r="W27" i="23"/>
  <c r="R27" i="23" s="1"/>
  <c r="W26" i="23"/>
  <c r="R26" i="23"/>
  <c r="W25" i="23"/>
  <c r="R25" i="23" s="1"/>
  <c r="W20" i="23"/>
  <c r="R20" i="23" s="1"/>
  <c r="W19" i="23"/>
  <c r="R19" i="23" s="1"/>
  <c r="W18" i="23"/>
  <c r="R18" i="23" s="1"/>
  <c r="W17" i="23"/>
  <c r="R17" i="23" s="1"/>
  <c r="W16" i="23"/>
  <c r="R16" i="23" s="1"/>
  <c r="O148" i="23"/>
  <c r="O59" i="23"/>
  <c r="Q136" i="23"/>
  <c r="O130" i="23"/>
  <c r="Q127" i="23"/>
  <c r="O200" i="23"/>
  <c r="G20" i="24" l="1"/>
  <c r="F20" i="24"/>
  <c r="G19" i="24"/>
  <c r="F19" i="24"/>
  <c r="G18" i="24"/>
  <c r="F18" i="24"/>
  <c r="G17" i="24"/>
  <c r="F17" i="24"/>
  <c r="G16" i="24"/>
  <c r="F16" i="24"/>
  <c r="G15" i="24"/>
  <c r="F15" i="24"/>
  <c r="G14" i="24"/>
  <c r="F14" i="24"/>
  <c r="G13" i="24"/>
  <c r="F13" i="24"/>
  <c r="G12" i="24"/>
  <c r="F12" i="24"/>
  <c r="G11" i="24"/>
  <c r="F11" i="24"/>
  <c r="G10" i="24"/>
  <c r="F10" i="24"/>
  <c r="G9" i="24"/>
  <c r="F9" i="24"/>
  <c r="G8" i="24"/>
  <c r="F8" i="24"/>
  <c r="G7" i="24"/>
  <c r="F7" i="24"/>
  <c r="G6" i="24"/>
  <c r="F6" i="24"/>
  <c r="O259" i="23"/>
  <c r="Q257" i="23"/>
  <c r="Q256" i="23"/>
  <c r="Q255" i="23"/>
  <c r="O252" i="23"/>
  <c r="Q250" i="23"/>
  <c r="Q249" i="23"/>
  <c r="Q248" i="23"/>
  <c r="Q247" i="23"/>
  <c r="Q246" i="23"/>
  <c r="Q245" i="23"/>
  <c r="Q244" i="23"/>
  <c r="Q243" i="23"/>
  <c r="Q242" i="23"/>
  <c r="Q240" i="23"/>
  <c r="Q239" i="23"/>
  <c r="Q238" i="23"/>
  <c r="Q237" i="23"/>
  <c r="Q236" i="23"/>
  <c r="Q235" i="23"/>
  <c r="O232" i="23"/>
  <c r="Q230" i="23"/>
  <c r="Q229" i="23"/>
  <c r="O226" i="23"/>
  <c r="Q224" i="23"/>
  <c r="Q223" i="23"/>
  <c r="Q222" i="23"/>
  <c r="O219" i="23"/>
  <c r="Q217" i="23"/>
  <c r="Q216" i="23"/>
  <c r="O213" i="23"/>
  <c r="Q211" i="23"/>
  <c r="Q210" i="23"/>
  <c r="Q209" i="23"/>
  <c r="Q208" i="23"/>
  <c r="Q207" i="23"/>
  <c r="Q206" i="23"/>
  <c r="Q205" i="23"/>
  <c r="Q204" i="23"/>
  <c r="Q203" i="23"/>
  <c r="T200" i="23"/>
  <c r="Q198" i="23"/>
  <c r="Q197" i="23"/>
  <c r="Q196" i="23"/>
  <c r="Q195" i="23"/>
  <c r="Q194" i="23"/>
  <c r="Q193" i="23"/>
  <c r="Q192" i="23"/>
  <c r="Q191" i="23"/>
  <c r="Q190" i="23"/>
  <c r="Q189" i="23"/>
  <c r="Q188" i="23"/>
  <c r="Q187" i="23"/>
  <c r="Q186" i="23"/>
  <c r="Q185" i="23"/>
  <c r="Q184" i="23"/>
  <c r="Q183" i="23"/>
  <c r="Q182" i="23"/>
  <c r="Q181" i="23"/>
  <c r="Q180" i="23"/>
  <c r="Q179" i="23"/>
  <c r="Q178" i="23"/>
  <c r="Q177" i="23"/>
  <c r="Q176" i="23"/>
  <c r="Q175" i="23"/>
  <c r="Q174" i="23"/>
  <c r="Q173" i="23"/>
  <c r="Q172" i="23"/>
  <c r="Q171" i="23"/>
  <c r="Q170" i="23"/>
  <c r="Q169" i="23"/>
  <c r="Q168" i="23"/>
  <c r="Q167" i="23"/>
  <c r="Q166" i="23"/>
  <c r="Q165" i="23"/>
  <c r="Q164" i="23"/>
  <c r="Q163" i="23"/>
  <c r="Q162" i="23"/>
  <c r="Q161" i="23"/>
  <c r="O158" i="23"/>
  <c r="Q156" i="23"/>
  <c r="Q155" i="23"/>
  <c r="Q154" i="23"/>
  <c r="Q153" i="23"/>
  <c r="Q152" i="23"/>
  <c r="Q151" i="23"/>
  <c r="Q146" i="23"/>
  <c r="Q145" i="23"/>
  <c r="Q144" i="23"/>
  <c r="Q143" i="23"/>
  <c r="Q142" i="23"/>
  <c r="Q141" i="23"/>
  <c r="Q140" i="23"/>
  <c r="Q139" i="23"/>
  <c r="Q138" i="23"/>
  <c r="Q137" i="23"/>
  <c r="Q135" i="23"/>
  <c r="Q134" i="23"/>
  <c r="Q133" i="23"/>
  <c r="Q128" i="23"/>
  <c r="Q126" i="23"/>
  <c r="Q125" i="23"/>
  <c r="Q124" i="23"/>
  <c r="Q123" i="23"/>
  <c r="Q122" i="23"/>
  <c r="Q121" i="23"/>
  <c r="Q120" i="23"/>
  <c r="Q119" i="23"/>
  <c r="Q118" i="23"/>
  <c r="Q117" i="23"/>
  <c r="Q116" i="23"/>
  <c r="Q115" i="23"/>
  <c r="Q114" i="23"/>
  <c r="Q113" i="23"/>
  <c r="Q112" i="23"/>
  <c r="Q111" i="23"/>
  <c r="Q110" i="23"/>
  <c r="Q109" i="23"/>
  <c r="Q108" i="23"/>
  <c r="Q107" i="23"/>
  <c r="Q106" i="23"/>
  <c r="Q105" i="23"/>
  <c r="Q104" i="23"/>
  <c r="Q103" i="23"/>
  <c r="Q102" i="23"/>
  <c r="Q101" i="23"/>
  <c r="O98" i="23"/>
  <c r="Q96" i="23"/>
  <c r="Q95" i="23"/>
  <c r="Q94" i="23"/>
  <c r="Q93" i="23"/>
  <c r="Q92" i="23"/>
  <c r="Q91" i="23"/>
  <c r="Q90" i="23"/>
  <c r="Q89" i="23"/>
  <c r="Q88" i="23"/>
  <c r="Q87" i="23"/>
  <c r="Q86" i="23"/>
  <c r="Q85" i="23"/>
  <c r="Q84" i="23"/>
  <c r="Q83" i="23"/>
  <c r="Q82" i="23"/>
  <c r="Q81" i="23"/>
  <c r="Q80" i="23"/>
  <c r="Q79" i="23"/>
  <c r="Q78" i="23"/>
  <c r="Q77" i="23"/>
  <c r="Q76" i="23"/>
  <c r="Q75" i="23"/>
  <c r="Q74" i="23"/>
  <c r="Q73" i="23"/>
  <c r="Q72" i="23"/>
  <c r="O69" i="23"/>
  <c r="Q67" i="23"/>
  <c r="Q66" i="23"/>
  <c r="Q65" i="23"/>
  <c r="Q64" i="23"/>
  <c r="Q63" i="23"/>
  <c r="Q62" i="23"/>
  <c r="Q57" i="23"/>
  <c r="Q56" i="23"/>
  <c r="Q55" i="23"/>
  <c r="Q54" i="23"/>
  <c r="Q53" i="23"/>
  <c r="Q52" i="23"/>
  <c r="Q51" i="23"/>
  <c r="Q50" i="23"/>
  <c r="Q49" i="23"/>
  <c r="Q48" i="23"/>
  <c r="Q47" i="23"/>
  <c r="Q46" i="23"/>
  <c r="Q45" i="23"/>
  <c r="Q44" i="23"/>
  <c r="Q43" i="23"/>
  <c r="Q42" i="23"/>
  <c r="Q41" i="23"/>
  <c r="Q40" i="23"/>
  <c r="Q39" i="23"/>
  <c r="Q38" i="23"/>
  <c r="Q37" i="23"/>
  <c r="Q36" i="23"/>
  <c r="Q35" i="23"/>
  <c r="Q34" i="23"/>
  <c r="Q33" i="23"/>
  <c r="Q32" i="23"/>
  <c r="Q31" i="23"/>
  <c r="Q30" i="23"/>
  <c r="Q29" i="23"/>
  <c r="Q28" i="23"/>
  <c r="Q27" i="23"/>
  <c r="Q26" i="23"/>
  <c r="Q25" i="23"/>
  <c r="O22" i="23"/>
  <c r="Q20" i="23"/>
  <c r="Q19" i="23"/>
  <c r="Q18" i="23"/>
  <c r="Q17" i="23"/>
  <c r="Q16" i="23"/>
  <c r="N6" i="24" l="1"/>
  <c r="R199" i="23"/>
  <c r="R200" i="23" s="1"/>
  <c r="P200" i="23" s="1"/>
  <c r="H14" i="24" s="1"/>
  <c r="R129" i="23"/>
  <c r="R130" i="23" s="1"/>
  <c r="P130" i="23" s="1"/>
  <c r="H11" i="24" s="1"/>
  <c r="R212" i="23"/>
  <c r="R213" i="23" s="1"/>
  <c r="P213" i="23" s="1"/>
  <c r="H15" i="24" s="1"/>
  <c r="R58" i="23"/>
  <c r="R218" i="23"/>
  <c r="R219" i="23" s="1"/>
  <c r="P219" i="23" s="1"/>
  <c r="H16" i="24" s="1"/>
  <c r="R68" i="23"/>
  <c r="R69" i="23" s="1"/>
  <c r="P69" i="23" s="1"/>
  <c r="H9" i="24" s="1"/>
  <c r="R157" i="23"/>
  <c r="R158" i="23" s="1"/>
  <c r="P158" i="23" s="1"/>
  <c r="H13" i="24" s="1"/>
  <c r="R231" i="23"/>
  <c r="R232" i="23" s="1"/>
  <c r="P232" i="23" s="1"/>
  <c r="H18" i="24" s="1"/>
  <c r="R147" i="23"/>
  <c r="R225" i="23"/>
  <c r="R226" i="23" s="1"/>
  <c r="P226" i="23" s="1"/>
  <c r="H17" i="24" s="1"/>
  <c r="R21" i="23"/>
  <c r="R22" i="23" s="1"/>
  <c r="R97" i="23"/>
  <c r="R98" i="23" s="1"/>
  <c r="P98" i="23" s="1"/>
  <c r="H10" i="24" s="1"/>
  <c r="R251" i="23"/>
  <c r="R258" i="23"/>
  <c r="R259" i="23" s="1"/>
  <c r="P259" i="23" s="1"/>
  <c r="H20" i="24" s="1"/>
  <c r="N9" i="24"/>
  <c r="N13" i="24"/>
  <c r="N14" i="24"/>
  <c r="N8" i="24"/>
  <c r="N12" i="24"/>
  <c r="N7" i="24"/>
  <c r="N10" i="24"/>
  <c r="N11" i="24"/>
  <c r="N16" i="24"/>
  <c r="N15" i="24"/>
  <c r="N18" i="24"/>
  <c r="N19" i="24"/>
  <c r="N20" i="24"/>
  <c r="N17" i="24"/>
  <c r="R252" i="23" l="1"/>
  <c r="P252" i="23" s="1"/>
  <c r="H19" i="24" s="1"/>
  <c r="P22" i="23"/>
  <c r="H7" i="24" s="1"/>
  <c r="R148" i="23"/>
  <c r="P148" i="23" s="1"/>
  <c r="H12" i="24" s="1"/>
  <c r="R59" i="23"/>
  <c r="P59" i="23" s="1"/>
  <c r="H8" i="24" s="1"/>
  <c r="H6" i="24" l="1"/>
  <c r="H21" i="24" s="1"/>
  <c r="H22" i="24" s="1"/>
</calcChain>
</file>

<file path=xl/sharedStrings.xml><?xml version="1.0" encoding="utf-8"?>
<sst xmlns="http://schemas.openxmlformats.org/spreadsheetml/2006/main" count="1138" uniqueCount="604">
  <si>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</si>
  <si>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</si>
  <si>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</si>
  <si>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Performance final entre 95% e 100%</t>
    </r>
    <r>
      <rPr>
        <b/>
        <sz val="11"/>
        <color theme="1"/>
        <rFont val="Calibri"/>
        <family val="2"/>
        <scheme val="minor"/>
      </rPr>
      <t xml:space="preserve">
</t>
    </r>
    <r>
      <rPr>
        <sz val="11"/>
        <color theme="1"/>
        <rFont val="Calibri"/>
        <family val="2"/>
        <scheme val="minor"/>
      </rPr>
      <t xml:space="preserve">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</si>
  <si>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</si>
  <si>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</si>
  <si>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</si>
  <si>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</si>
  <si>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</si>
  <si>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</si>
  <si>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</si>
  <si>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</si>
  <si>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</si>
  <si>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</si>
  <si>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</si>
  <si>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</si>
  <si>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</si>
  <si>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REA</t>
  </si>
  <si>
    <t>Superintendência de Infraestrutura Aeroportuária - SIA
Gerência de Certificação e Segurança Operacional - GCOP
Gerência Técnica de Infraestrutura e Operações Aeroportuárias - GTOP</t>
  </si>
  <si>
    <t>Aeroporto:</t>
  </si>
  <si>
    <t>Aeroporto SBXX</t>
  </si>
  <si>
    <t>Classe 153:</t>
  </si>
  <si>
    <t>Classe XX</t>
  </si>
  <si>
    <t>CAT RFFS:</t>
  </si>
  <si>
    <t>CAT XX</t>
  </si>
  <si>
    <t>Cod. 154:</t>
  </si>
  <si>
    <t>1A a 4F</t>
  </si>
  <si>
    <t>Tipo de operação:</t>
  </si>
  <si>
    <t>VFR DIU a IFR CAT IIIc</t>
  </si>
  <si>
    <t>Auditores:</t>
  </si>
  <si>
    <t>XX</t>
  </si>
  <si>
    <t>Data:</t>
  </si>
  <si>
    <t>Nº</t>
  </si>
  <si>
    <t>Peso</t>
  </si>
  <si>
    <t>Tipo</t>
  </si>
  <si>
    <t>Aplic.</t>
  </si>
  <si>
    <t>EF</t>
  </si>
  <si>
    <t>Referência</t>
  </si>
  <si>
    <t>Item avaliado</t>
  </si>
  <si>
    <t>ANAC/Operador</t>
  </si>
  <si>
    <t>ANAC</t>
  </si>
  <si>
    <t>T3. Resposta a Emergências Aeroportuárias - REA</t>
  </si>
  <si>
    <t>Desempenho esperado/Verificação</t>
  </si>
  <si>
    <t>Ref. MOPS</t>
  </si>
  <si>
    <t>Comentários</t>
  </si>
  <si>
    <t>N/A</t>
  </si>
  <si>
    <t>Score</t>
  </si>
  <si>
    <t>C/NC</t>
  </si>
  <si>
    <t>Peso c</t>
  </si>
  <si>
    <t>T3.1 Posicionamento para Intervenção</t>
  </si>
  <si>
    <t>Score D</t>
  </si>
  <si>
    <t>T3.1.1</t>
  </si>
  <si>
    <t>D</t>
  </si>
  <si>
    <t>Todos</t>
  </si>
  <si>
    <t>153.317(a)(5)</t>
  </si>
  <si>
    <t>Posicionamento adequado ao previsto no PCINC</t>
  </si>
  <si>
    <t>O deslocamento deve ocorrer conforme o posicionamento previsto no MGI do PCINC. 
Posicionamentos recomendados: 
   (1) Padrao do MGI*
   (2) Hangares remotos
   (3) Patio principal
   (4) Quadricula selecionada do MGI 
*Obs.: No posicionamento 1 para incrementar complexidade ao teste e verificacao, pode-se orientar o operador da TWR ou COE que, apos o posicionamento, informe ao BA-CE que a aeronave se aproximando alterou sua cabeceira, desta forma o BA-CE devera orientar o comboio de como se reposicionar. Observar nesse caso seu desempenho em relacao a fraseologia utilizada, a familiarizacao com o aeroporto e os procedimentos utilizados</t>
  </si>
  <si>
    <t>T3.1.2</t>
  </si>
  <si>
    <t>B</t>
  </si>
  <si>
    <t>Fraseologia aeronáutica adequada (BA-CE + BA-OC)</t>
  </si>
  <si>
    <t>Observar fraseologia aeronautica padrao. 
Observar a fluencia nas comuunicacoes por parte do BA-CE</t>
  </si>
  <si>
    <t>T3.1.3</t>
  </si>
  <si>
    <t>ICA 100-37 itens 3.13 e 6.16.a</t>
  </si>
  <si>
    <t xml:space="preserve">Solicitação da confirmação de dados de emergência (ACFT, comb/aut., RWY, ETA, PAX, DGR, tipo de pane, ACFT municiada se militar) </t>
  </si>
  <si>
    <t xml:space="preserve">As informacoes minimas devem ser solicitadas. O ideal e que o BA-CE tenha no veiculo em que estiver se deslocando um checklist para solicitacao das informacoes </t>
  </si>
  <si>
    <t>T3.1.4</t>
  </si>
  <si>
    <t>Utilização, por parte dos veículos de emergência, de sinais luminosos e sonoros de emergência (giroflex, sirene, etc)</t>
  </si>
  <si>
    <t>T3.1.5</t>
  </si>
  <si>
    <t>A</t>
  </si>
  <si>
    <t>Deslocamento ágil (Ref.: Tempo &lt; 2'30" minutos para o posicionamento)</t>
  </si>
  <si>
    <t>T3.2 Operacionalidade dos veículos</t>
  </si>
  <si>
    <t>T3.2.1</t>
  </si>
  <si>
    <t>153206.01</t>
  </si>
  <si>
    <t>153.403(a)(2)</t>
  </si>
  <si>
    <t>Quantidade mínima de CCI em linha, conforme CAT do aeródromo (CAT&lt;=5 - 1 CCI / CAT 6 e 7 - 2 CCI / CAT &gt;= 8 - 3 CCI) + CRS + CACE</t>
  </si>
  <si>
    <t>T3.2.2</t>
  </si>
  <si>
    <t>IS 153.407-001-6.1.8</t>
  </si>
  <si>
    <t>1 CCI RT</t>
  </si>
  <si>
    <t>T3.2.4</t>
  </si>
  <si>
    <t>Disponibilização de CRS (Aeroportos CIV + CIII CAT 6+ p/ deslocamento BA-REs + BA-LR)</t>
  </si>
  <si>
    <t>O regulamento obriga que a equipe de resgate esteja disponível no local do evento. Caso o operador apresente algum outro meio viável para deslocamento da equipe que não seja o CRS, deve-se avaliar sua capacidade de deslocamento, todos os elementos de operaionalidade de veículos e nos testes de deslocamento seu desempenho deve ser satisfatório.</t>
  </si>
  <si>
    <t>IS 153.407-001-6.3.5</t>
  </si>
  <si>
    <t>Disponibilização de CRS</t>
  </si>
  <si>
    <t>T3.2.5</t>
  </si>
  <si>
    <t>IS 153.407-001-6.3.2</t>
  </si>
  <si>
    <t>Disponibilização de CACE</t>
  </si>
  <si>
    <t>T3.2.6</t>
  </si>
  <si>
    <t>IS 153.407-001-6.3.3</t>
  </si>
  <si>
    <t>Condução realizada por profissional que não o BA-CE</t>
  </si>
  <si>
    <t>T3.2.7</t>
  </si>
  <si>
    <t>IS 153.407-001-6.1.7</t>
  </si>
  <si>
    <t>Verificação diária de veículos de emergência</t>
  </si>
  <si>
    <t>Observar se o BA-MC estão utilizando checklist de verificacao diaria dos CCIs.
Observar se no checklist há a previsao do check das valvulas dos distemas de espuma e PQ</t>
  </si>
  <si>
    <t>T3.2.12</t>
  </si>
  <si>
    <t>153.403(a)</t>
  </si>
  <si>
    <t>Teste de operacionalidade da valvula proporcionadora</t>
  </si>
  <si>
    <t>Realizar o reste com o acionamento pneumatico da valvula
Observar se o BA-MC conhece o funcionamento dos sistemas do veiculo</t>
  </si>
  <si>
    <t>T3.2.8</t>
  </si>
  <si>
    <t>153.407(b)(5)</t>
  </si>
  <si>
    <t>Abastecido de água com 100% da capacidade do CCI</t>
  </si>
  <si>
    <t>Perguntar ao BA-MC a capacidade do veiculo. Verificar os tanques do CCI</t>
  </si>
  <si>
    <t>T3.2.9</t>
  </si>
  <si>
    <t>Abastecido de LGE com 100% da capacidade do CCI</t>
  </si>
  <si>
    <t>T3.2.10</t>
  </si>
  <si>
    <t>Etiquetas com informações sobre o LGE e PQ utilizado em cada veículo</t>
  </si>
  <si>
    <t>O CCI deve ter indicado o lote, validade, data de abastecimento do agente extintor</t>
  </si>
  <si>
    <t>T3.2.11</t>
  </si>
  <si>
    <t>Proporcionamento de LGE adequado à solução utilizada (1%, 3%, 6%)</t>
  </si>
  <si>
    <t>A proporcao utilizada deve condizer com a do LGE em uso no aeroporto. Verificar o ajuste eletrônico ou mecânico do CCI</t>
  </si>
  <si>
    <t>T3.2.13</t>
  </si>
  <si>
    <t>IS 153.405 - 6.4.7</t>
  </si>
  <si>
    <t>Comprovação de que não há mistura de LGE sem laudo de compatibilidade</t>
  </si>
  <si>
    <t>O operador deve apresentar um controle de estoque que contenha o lote, validade e data do abastecimento do LGE em uso no CCI</t>
  </si>
  <si>
    <t>T3.2.14</t>
  </si>
  <si>
    <t>Descarga da solução de espuma do CCI</t>
  </si>
  <si>
    <t>Forma de realização do teste (para que o gasto do produto seja o menor possivel):
   (1) Solicite ao BA-MC a estabilize a pressao da bomba em 10.5BAR
   (2) Solicite a abertura do fluxo de agua do canhao de parachoque com jato entre neblinado e compacto
   (3) Solicite o acionamento do LGE por 10 segundos e que o BA-MC espalhe o produto em uma superficie ampla e plana (preferencialmente asfalto)
   (4) Solicite o fechamento da valvula do LGE e o corte do fluxo de agua
   (5) Apos avaliacao qualitativa da espuma (filme continuo e com espuma fechada), solicite o procedimento de limpeza da linha do canhao utilizado (nao ha necessidade de realizar a limpeza de todas as linhas do CCI) 
Obs.: O auditor pode optar por não realizar esse teste caso o teste das válvulas do CCI tenha obtido resultado 100% e o LGE nos tanques esteja em bom estado de conservação (sem bolor, mau cheiro e formando espuma na superfície do bocal do tanque). Como se trata de um resultado altamente dependente do funcionamento das válvulas, pode-se avaliar este item por inferencia direta.</t>
  </si>
  <si>
    <t>T3.2.15</t>
  </si>
  <si>
    <t>Abastecido de PQ com 100% da capacidade do CCI</t>
  </si>
  <si>
    <t>Perguntar ao BA-MC a capacidade do veiculo</t>
  </si>
  <si>
    <t>T3.2.16</t>
  </si>
  <si>
    <t>Abastecido de Nitrogênio com capacidade para 100% do PQ</t>
  </si>
  <si>
    <t>Perguntar ao BA-MC a capacidade do veiculo (Pressão mínima 200BAR em geral)</t>
  </si>
  <si>
    <t>T3.2.17</t>
  </si>
  <si>
    <t>Operacionalidade do sistema de PQ (Teste das válvulas de liberação de PQ)</t>
  </si>
  <si>
    <t>Realizar o teste com o acionamento pneumatico as válvulas do sistema. As válvulas de expedição tendem a emperrar devido à presença de PQ na linha. Observar se o BA-MC conhece o funcionamento dos sistemas do veiculo</t>
  </si>
  <si>
    <t>T3.2.18</t>
  </si>
  <si>
    <r>
      <t>Operacionalidade do sistema de PQ (Teste da válvula de liberação de N</t>
    </r>
    <r>
      <rPr>
        <vertAlign val="subscript"/>
        <sz val="9"/>
        <color theme="1"/>
        <rFont val="Calibri"/>
        <family val="2"/>
        <scheme val="minor"/>
      </rPr>
      <t>2</t>
    </r>
    <r>
      <rPr>
        <sz val="9"/>
        <color theme="1"/>
        <rFont val="Calibri"/>
        <family val="2"/>
        <scheme val="minor"/>
      </rPr>
      <t>)</t>
    </r>
  </si>
  <si>
    <t>Manter a valvula de pressurizacao do tanque de PQ fechada ao realizar a abertura dessa valvula. Após a abertura, solicitar que seja feito o alivio da pressao nas linhas</t>
  </si>
  <si>
    <t>T3.2.19</t>
  </si>
  <si>
    <t>153.407(a)</t>
  </si>
  <si>
    <t>Operacionalidade do canhão de teto (alcance, amplitude, leque)</t>
  </si>
  <si>
    <t>T3.2.20</t>
  </si>
  <si>
    <t>Operacionalidade do canhão de para-choque (alcance, amplitude, leque)</t>
  </si>
  <si>
    <t>T3.2.21</t>
  </si>
  <si>
    <t>153.407(b)(2)</t>
  </si>
  <si>
    <t>Operacionalidade do motor</t>
  </si>
  <si>
    <t>T3.2.22</t>
  </si>
  <si>
    <t>C</t>
  </si>
  <si>
    <t>Operacionalidade da sirene</t>
  </si>
  <si>
    <t>T3.2.23</t>
  </si>
  <si>
    <t>Operacionalidade dos auxílios luminosos (giroflex, faróis, lanternas, holofotes, etc)</t>
  </si>
  <si>
    <t>T3.2.24</t>
  </si>
  <si>
    <t>Capaz de transportar os BA com segurança (sem defeitos que comprometam a dirigibilidade ou estabilidade do veículo (freios, suspensão, pneus abaixo do TWI)</t>
  </si>
  <si>
    <t>T3.2.25</t>
  </si>
  <si>
    <t>Utiliza pneus conforme especificado pelo fabricante do CCI / 4 pneus do mesmo modelo</t>
  </si>
  <si>
    <t>T3.2.26</t>
  </si>
  <si>
    <t>Estado de conservação dos pneus CCI</t>
  </si>
  <si>
    <t>T3.2.27</t>
  </si>
  <si>
    <t>Operacionalidade das linhas de água/solução de espuma</t>
  </si>
  <si>
    <t>T3.2.28</t>
  </si>
  <si>
    <t>Operacionalidade das linhas de mangueira de PQ</t>
  </si>
  <si>
    <t>T3.2.29</t>
  </si>
  <si>
    <t>153207.01</t>
  </si>
  <si>
    <t>153.407(c)</t>
  </si>
  <si>
    <t>Equipamentos transportados com segurança</t>
  </si>
  <si>
    <t>T3.2.30</t>
  </si>
  <si>
    <t>153208.01</t>
  </si>
  <si>
    <t>153.407(d)</t>
  </si>
  <si>
    <t>Capacidade de operação "off road"</t>
  </si>
  <si>
    <t>T3.2.31</t>
  </si>
  <si>
    <t>Estado de conservação do veículo</t>
  </si>
  <si>
    <t>T3.2.32</t>
  </si>
  <si>
    <t>153228.01</t>
  </si>
  <si>
    <t>IS 153.427-001-6.2.5</t>
  </si>
  <si>
    <t>Estação veicular nos CCI</t>
  </si>
  <si>
    <t>T3.2.33</t>
  </si>
  <si>
    <t>153181.01</t>
  </si>
  <si>
    <t>RBAC 153.321(a)(7)</t>
  </si>
  <si>
    <t>MGI + MGE (CCI + CACE + CRS)</t>
  </si>
  <si>
    <t>T3.3 Tempo-Resposta</t>
  </si>
  <si>
    <t>T3.3.1</t>
  </si>
  <si>
    <t>153.409(a)</t>
  </si>
  <si>
    <t>Atendimento ao tempo máximo  de 3 minutos (50%)</t>
  </si>
  <si>
    <t>T3.3.2</t>
  </si>
  <si>
    <t>153.409(b)</t>
  </si>
  <si>
    <t>Atendimento ao tempo máximo  de 4 minutos (100%)</t>
  </si>
  <si>
    <t>T3.3.3</t>
  </si>
  <si>
    <t>Fraseologia aeronáutica adequada</t>
  </si>
  <si>
    <t>T3.3.4</t>
  </si>
  <si>
    <t>T3.3.5</t>
  </si>
  <si>
    <t>IS 153.409-001-6.2.1</t>
  </si>
  <si>
    <t>Atendimento ao tempo de 2 minutos (50%)</t>
  </si>
  <si>
    <t>T3.3.6</t>
  </si>
  <si>
    <t>IS 153.409-001-6.2.2</t>
  </si>
  <si>
    <t>Atendimento ao tempo de 3 minutos (100%)</t>
  </si>
  <si>
    <t>T3.4 Infraestrutura SCI + Agentes Extintores</t>
  </si>
  <si>
    <t>T3.4.1</t>
  </si>
  <si>
    <t>153231.01</t>
  </si>
  <si>
    <t>153.429(a)</t>
  </si>
  <si>
    <t>Existência de via de acesso de emergência</t>
  </si>
  <si>
    <t>T3.4.2</t>
  </si>
  <si>
    <t>153231.02</t>
  </si>
  <si>
    <t>IS 153.429-001-6.1.2</t>
  </si>
  <si>
    <t>Delimitação da via de acesso de emergência</t>
  </si>
  <si>
    <t>T3.4.3</t>
  </si>
  <si>
    <t>153232.01</t>
  </si>
  <si>
    <t>153.429(b)</t>
  </si>
  <si>
    <t>Largura suficiente para o trânsito dos veículos do SESCINC, incluindo desobstrução vertical</t>
  </si>
  <si>
    <t>T3.4.4</t>
  </si>
  <si>
    <t>153232.02</t>
  </si>
  <si>
    <t>Capacidade de suporte suficiente para o trânsito dos veículos do SESCINC</t>
  </si>
  <si>
    <t>T3.4.5</t>
  </si>
  <si>
    <t>IS 153.429-001-6.2.1</t>
  </si>
  <si>
    <t>Material resistente à abrasão, prevenindo desgastes e transferência de detritos para a pista</t>
  </si>
  <si>
    <t>T3.4.6</t>
  </si>
  <si>
    <t>Curvas com raios projetados de forma a permitir deslocamento rápido e seguro dos CCI</t>
  </si>
  <si>
    <t>T3.4.7</t>
  </si>
  <si>
    <t>154.303(o)</t>
  </si>
  <si>
    <t>Sinalização Horizontal de Posição de Espera em Vias de Serviço</t>
  </si>
  <si>
    <t>T3.4.8</t>
  </si>
  <si>
    <t>Sinalização Vertical de Posição de Espera em Vias de Serviço</t>
  </si>
  <si>
    <t>T3.4.9</t>
  </si>
  <si>
    <t>153223.01</t>
  </si>
  <si>
    <t>153.425(b)(2)</t>
  </si>
  <si>
    <t>Existência de abrigo para os veículos</t>
  </si>
  <si>
    <t>T3.4.10</t>
  </si>
  <si>
    <t>Estado de conservação do pavimento do abrigo</t>
  </si>
  <si>
    <t>T3.4.11</t>
  </si>
  <si>
    <t>Largura da vaga de estacionamento dos veículos (1,5x ou superior)</t>
  </si>
  <si>
    <t>T3.4.12</t>
  </si>
  <si>
    <t>Cobertura total dos veículos, inclusive laterais (proteção total dos veículos de intempéries)</t>
  </si>
  <si>
    <t>T3.4.13</t>
  </si>
  <si>
    <t>153224.01</t>
  </si>
  <si>
    <t>153.425(b)(3)</t>
  </si>
  <si>
    <t>Existência de pátio com espaço suficiente para manobras</t>
  </si>
  <si>
    <t>T3.4.14</t>
  </si>
  <si>
    <t>-</t>
  </si>
  <si>
    <t>Trajeto facilitado da saída dos veículos às vias de acesso de emergência (ideal em linha reta)</t>
  </si>
  <si>
    <t>T3.4.15</t>
  </si>
  <si>
    <t>Estado de conservação do pátio (condições do pavimento, limpeza e sinalização)</t>
  </si>
  <si>
    <t>T3.4.16</t>
  </si>
  <si>
    <t>153227.01</t>
  </si>
  <si>
    <t>153.425(b)(6)</t>
  </si>
  <si>
    <t>Reabastecimento contínuo de ar comprimido dos CCI</t>
  </si>
  <si>
    <t>T3.4.17</t>
  </si>
  <si>
    <t>153226.01</t>
  </si>
  <si>
    <t>153.425(b)(5)</t>
  </si>
  <si>
    <t>Recarregamento contínuo das baterias dos CCI</t>
  </si>
  <si>
    <t>T3.4.18</t>
  </si>
  <si>
    <t>Sistema de expulsão automática das tomadas de ar comprimido e energia elétrica</t>
  </si>
  <si>
    <t>T3.4.19</t>
  </si>
  <si>
    <t>153162.02</t>
  </si>
  <si>
    <t>153.219(c)(1)(ii)</t>
  </si>
  <si>
    <t>Fonte secundária de energia para: Sala de Observação, Abrigo dos CCI, Sist. Abastecimento de Água, Sist. de Reabastecimento de Ar-comprimido, Sist. de Recarga de Baterias, Sistema de Comunicação, Sistema de Alarmes</t>
  </si>
  <si>
    <t>T3.4.20</t>
  </si>
  <si>
    <t>IS 153.425-001-6.1.4</t>
  </si>
  <si>
    <t>Fonte secundária de energia para o restante da SCI</t>
  </si>
  <si>
    <t>T3.4.21</t>
  </si>
  <si>
    <t>153225.02</t>
  </si>
  <si>
    <t>IS 153.425-001-6.5.2</t>
  </si>
  <si>
    <t>Água: Reservatório elevado equivalente a 100% do transportado nos CCI ou procedimento alternativo aprovado</t>
  </si>
  <si>
    <t>T3.4.22</t>
  </si>
  <si>
    <t>IS 153.405-001</t>
  </si>
  <si>
    <t>LGE: Armazenamento: ventilação, não incidência de luz e afastamento do chão/paredes</t>
  </si>
  <si>
    <t>T3.4.23</t>
  </si>
  <si>
    <t>LGE: Armazenamento: Controle de lotes, laudo de miscibilidade/qualidade</t>
  </si>
  <si>
    <t>T3.4.24</t>
  </si>
  <si>
    <t>PQ: Armazenamento: ventilação, não incidência de luz e afastamento do chão/paredes</t>
  </si>
  <si>
    <t>T3.4.25</t>
  </si>
  <si>
    <t>IS 153.421-001-6.3.8</t>
  </si>
  <si>
    <t>EPR: Sistema de reabastecimento de ar respirável dos EPR</t>
  </si>
  <si>
    <t>T3.5 Coordenação emergências - SCI (COM + ALRM)</t>
  </si>
  <si>
    <t>T3.5.1</t>
  </si>
  <si>
    <t>153221.01</t>
  </si>
  <si>
    <t>153.425(b)(1)</t>
  </si>
  <si>
    <t>Existência da Sala de Observação (Classe 1 podem ser dispensados se aprovado pela ANAC)</t>
  </si>
  <si>
    <t>T3.5.2</t>
  </si>
  <si>
    <t>Sala de Observação segregada</t>
  </si>
  <si>
    <t>T3.5.3</t>
  </si>
  <si>
    <t>153222.01</t>
  </si>
  <si>
    <t>153.425(b)(1)(i)</t>
  </si>
  <si>
    <t>Sala de Observação com ambiência adequada às comunicações</t>
  </si>
  <si>
    <t>T3.5.4</t>
  </si>
  <si>
    <t>Organização da sala de observações</t>
  </si>
  <si>
    <t>T3.5.5</t>
  </si>
  <si>
    <t>Visão da área de movimentos do aeródromo (direta ou remota)</t>
  </si>
  <si>
    <t>T3.5.6</t>
  </si>
  <si>
    <t>IS 153.425-001-6.4.3</t>
  </si>
  <si>
    <t>Controle das câmeras pelo OC</t>
  </si>
  <si>
    <t>T3.5.7</t>
  </si>
  <si>
    <t>IS 153.425-001-6.4.4</t>
  </si>
  <si>
    <t>Tratamento das janelas para reduzir efeitos da incidência de luz solar (instalação ou não necessidade verificada)</t>
  </si>
  <si>
    <t>T3.5.8</t>
  </si>
  <si>
    <t>IS 153.425-001-6.4.5</t>
  </si>
  <si>
    <t>Variação da intensidade de luz para visualização noturna direta (instalação ou não necessidade verificada)</t>
  </si>
  <si>
    <t>T3.5.9</t>
  </si>
  <si>
    <t>153.427(a)(1)(i)</t>
  </si>
  <si>
    <t>Comunicação por rádio para o OC</t>
  </si>
  <si>
    <t>T3.5.10</t>
  </si>
  <si>
    <t>IS 153.427-001-6.2.4</t>
  </si>
  <si>
    <t>Estação fixa de rádio na Sala de Observação</t>
  </si>
  <si>
    <t>T3.5.11</t>
  </si>
  <si>
    <t>Proficiência do OC execução das comunicações</t>
  </si>
  <si>
    <t>Pode ser solicitado que o OC realize algum tipo de comunicacao no ato da verificacao, mas recomenda-se que essa verificacao seja feita juntamente a outros testes, como os posicionamentos e TR</t>
  </si>
  <si>
    <t>T3.5.12</t>
  </si>
  <si>
    <t>Existência de fichas de registro de emergências padronizadas na Sala de Observação</t>
  </si>
  <si>
    <t xml:space="preserve">"Fichas padronizadas"  significa que as fichas estao previstas no PCINC, referenciadas para uso na sala de comunicacoes e a versao utilizada condiz com a versao do plano </t>
  </si>
  <si>
    <t>Uso das fichas de registro de emergências padronizadas na Sala de Observação</t>
  </si>
  <si>
    <t>T3.5.13</t>
  </si>
  <si>
    <t>153.427(a)(1)(iii)</t>
  </si>
  <si>
    <t>Rádio portátil com o BA-CE</t>
  </si>
  <si>
    <t>T3.5.14</t>
  </si>
  <si>
    <t>153.427(a)(1)(iv)</t>
  </si>
  <si>
    <t>Rádio portátil com o BA-LR</t>
  </si>
  <si>
    <t>T3.5.15</t>
  </si>
  <si>
    <t>153.427(a)(1)(ii)</t>
  </si>
  <si>
    <t>Comunicação por rádio para o BA-MC</t>
  </si>
  <si>
    <t>T3.5.16</t>
  </si>
  <si>
    <t>153.427(a)</t>
  </si>
  <si>
    <t xml:space="preserve">Utilização de frequência excluisiva para emergências </t>
  </si>
  <si>
    <t>T3.5.17</t>
  </si>
  <si>
    <t>EF 153229]</t>
  </si>
  <si>
    <t>153.427(a)(2)</t>
  </si>
  <si>
    <t>Linha telefônica exclusiva entre ATS e SCI</t>
  </si>
  <si>
    <t>T3.5.18</t>
  </si>
  <si>
    <t>153.427(a)(1)</t>
  </si>
  <si>
    <t>Inteligibilidade do sinal dos rádios de comunicaçoes (clareza 4 ou 5)</t>
  </si>
  <si>
    <t>T3.5.19</t>
  </si>
  <si>
    <t>153.427(b)</t>
  </si>
  <si>
    <t>Sistema de alarme para acionamento imediato do SESCINC</t>
  </si>
  <si>
    <t>T3.5.20</t>
  </si>
  <si>
    <t>Sirene audível em todos os ambientes da SCI/PACI</t>
  </si>
  <si>
    <t>T3.5.21</t>
  </si>
  <si>
    <t>153.427(b)(1)</t>
  </si>
  <si>
    <t>Acionamento  do sistema de alarme direto pelo OC</t>
  </si>
  <si>
    <t>T3.5.22</t>
  </si>
  <si>
    <t>Acionamento do sistema de alarme direto pela TWR</t>
  </si>
  <si>
    <t>T3.5.23</t>
  </si>
  <si>
    <t>153.427 - 6.3.5</t>
  </si>
  <si>
    <t>Acionamento do sistema de alarme direto pelo COE</t>
  </si>
  <si>
    <t>T3.5.24</t>
  </si>
  <si>
    <t>IS 153.427 - 6.3.3</t>
  </si>
  <si>
    <t>Sistema de alarme visual vinculado aos alarmes sonoros</t>
  </si>
  <si>
    <t>T3.5.25</t>
  </si>
  <si>
    <t>153.321(a)(3)</t>
  </si>
  <si>
    <t>Cópia MGI + MGE</t>
  </si>
  <si>
    <t>T3.5.26</t>
  </si>
  <si>
    <t>153.323(e)</t>
  </si>
  <si>
    <t>Disponibilização de PLEM e PCINC atualizados</t>
  </si>
  <si>
    <t>T3.5.27</t>
  </si>
  <si>
    <t>153.323(c)</t>
  </si>
  <si>
    <t>Conhecimento dos profissionais sobre o PLEM e PCINC</t>
  </si>
  <si>
    <t>T3.6 Coordenação emergências - COE</t>
  </si>
  <si>
    <t>T3.6.1</t>
  </si>
  <si>
    <t>II, III e IV</t>
  </si>
  <si>
    <t>153.311(a)</t>
  </si>
  <si>
    <t>Infraestrutura do COE não compartilhada após ativação</t>
  </si>
  <si>
    <t>O entendimento desse requisito é que o COE não deve ter a estrutura compartilhada com outras atividades que não sejam capaz de dar suporte as açoes necessarias ao gerenciamento da emergencia. Quaisquer outras atividades, pessoas, equipamentos e procedimentos que sejam julgadas uteis DEVEM compor o grupo de recursos do COE</t>
  </si>
  <si>
    <t>T3.6.2</t>
  </si>
  <si>
    <t>153.311(b)</t>
  </si>
  <si>
    <t>Capaz de efetuar comunicação imediata e segura com os entes envolvidos</t>
  </si>
  <si>
    <t>A avaliação deste item engloba proficiência nas comunicações, visibilidade do lado ar e planificação atualizada e disponível. Pode-se alocar aqui elementos verificados que não estão previstos em outros itens do checklist</t>
  </si>
  <si>
    <t>T3.6.3</t>
  </si>
  <si>
    <t>153.321(a)(2)</t>
  </si>
  <si>
    <t>Cópia do MGI + MGE</t>
  </si>
  <si>
    <t>T3.6.4</t>
  </si>
  <si>
    <t>Observar se o PLEM/PCINC encontram-se disponiveis e atualizados</t>
  </si>
  <si>
    <t>T3.6.5</t>
  </si>
  <si>
    <t>153.311(c)</t>
  </si>
  <si>
    <t>Teste: MGI posicionamento do PCM</t>
  </si>
  <si>
    <t xml:space="preserve">Solicitar que o operador do COE acione o PCM para deslocamento para uma determinada quadricula do MGI e aguarde orientaçoes.
Esse teste não deve ser precedido de aviso previo a quaisquer outros integrantes da operaçao do aeroporto (TWR, supervisores, etc) de maneira que seja avaliado o desempenho dos envolvidos em situacao de normalidade do aeroporto. PAra deslocamentos que envolvam ingresso na area protegida das RWYs e TWYs, deve-se orientar o operador do COE que alerte o PCM em relacao a necessidade de obtençao de aprovacao do ATC, ou em caso de aerodromo com AFIS ou FCA, que o PCM esteja atento ao trafego aereo. </t>
  </si>
  <si>
    <t>T3.6.6</t>
  </si>
  <si>
    <t>Teste: MGI posicionamento CCIs</t>
  </si>
  <si>
    <t xml:space="preserve">Solicitar que o operador do COE acione os faiscas com equipagem completa para deslocamento para uma determinada quadricula do MGI e aguarde orientaçoes.
Esse teste não deve ter aviso previo a quaisquer outros integrantes da operaçao do aeroporto (TWR, supervisores, etc) de maneira que seja avaliado o desempenho dos envolvidos em situacao de normalidade do aeroporto. Para deslocamentos que envolvam ingresso na area protegida das RWYs e TWYs, deve-se orientar o operador do COE que alerte o comboio;BA-CE em relacao a necessidade de obtençao de aprovacao do ATC, ou em caso de aerodromo com AFIS ou FCA, que o PCM esteja atento ao trafego aereo. </t>
  </si>
  <si>
    <t>T3.6.7</t>
  </si>
  <si>
    <t>Teste: Acionamento PRAI - Capacidades de remoção (PLEM)</t>
  </si>
  <si>
    <t>Solicitar que o operador do COE identifique qual a capacidade maxima de remocao do aerodromo em termos do modelo de aeronave (informacao prevista no AIS - AIP AD2 e no PLEM)</t>
  </si>
  <si>
    <t>T3.6.8</t>
  </si>
  <si>
    <t>Teste: Acionamento PRAI - Acionamento recursos (Recovery, Guindastes, ets)</t>
  </si>
  <si>
    <t>Solicitar que o operador do COE realize alguns acionamentos de recursos previstos no PRAI (empresas de guindastes, Recoveries LATAM e VCP, e outros que o auditor julgar necessario)</t>
  </si>
  <si>
    <t>T3.6.9</t>
  </si>
  <si>
    <t>Teste: Acionamento PLEM - Acionamento recursos (Hospitais, Ambulâncias, etc)</t>
  </si>
  <si>
    <t>Solicitar que o operador do COE realize alguns acionamentos de recursos chave previstos na lista do PLEM
Durante a realizacao desse teste observar se o operador lança mao do uso de alguma lista paralela de acionamentos que não seja a do PLEM</t>
  </si>
  <si>
    <t>T3.6.10</t>
  </si>
  <si>
    <t>Teste: Operacionalidade das câmeras (alcance, nitidez, cobertura da área operacional)</t>
  </si>
  <si>
    <t>Durante todos os testes de deslocamento deve-se pedir ao operador do CMES que acompanhe os veiculos ou pessoas envolvidas. Uma forma alternativa de realizacao desse teste e solicitar que algum passageiro embarcando ou desembarcando seja acompanhado
Solicitar visualizacao dos pontos criticos do aeroporto (cabeceiras, patios, PAA, cercas, etc)</t>
  </si>
  <si>
    <t>T3.6.11</t>
  </si>
  <si>
    <t>Teste: Atualização de documentos PLEM e PCINC (Fluxogramas com telefones, listas de contatos, fichas utilizadas, mapas, etc)</t>
  </si>
  <si>
    <t>Fazer alguns acionamentos e verificar se os telefones estao atualizados. Recomendacoes aos aeroportos
  (1) Unificar as listas de acionamentos do PLEM, PRAI e PCINC
   (2) A ordem dos acionamentos nos fluxogramas deve condizer com a prioridade do recurso para determinada emergencia
   (3) Nao replicar os telefones dos recursos nos fluxogramas. Ao invés disso, é melhor informar o item das listas que aquele contato se encontra
   (4) O operador pode criar um checklist estilo QRH contendo os fluxogramas com abas por tipo de emergencia e a lista com os acionamentos, de maneira que o operador do COE tenha em mãos de maneira rapida para consulta qual a sequencia de acionaemntos e os contatos para as emergencias previstas
   (5) O operador do aeroporto deve ter uma escala de aferição das listas de acionamentos, de maneira que toda a lista unificada seja aferida 1x ao mês</t>
  </si>
  <si>
    <t>T3.6.12</t>
  </si>
  <si>
    <t>Teste: Rádio veículos de solo/ground handling (Abastecimento, esteiras, etc)</t>
  </si>
  <si>
    <t>Solicitar contatos para check de radio</t>
  </si>
  <si>
    <t>T3.6.14</t>
  </si>
  <si>
    <t>Teste: Alarme SCI - acionamento direto pelo COE</t>
  </si>
  <si>
    <t>T3.6.15</t>
  </si>
  <si>
    <t>Realizar perguntas acerca dos procedimentos previstos para os testes realizados</t>
  </si>
  <si>
    <t>T3.7 PCM</t>
  </si>
  <si>
    <t>T3.7.1</t>
  </si>
  <si>
    <t>153175.01</t>
  </si>
  <si>
    <t>153.313(a)</t>
  </si>
  <si>
    <t>Capacidade de rápida locomoção, inclusive em terreno acidentado</t>
  </si>
  <si>
    <t>Avaliaçao conjunta com os testes do COE</t>
  </si>
  <si>
    <t>T3.7.2</t>
  </si>
  <si>
    <t>153176.01</t>
  </si>
  <si>
    <t>153.313(c)</t>
  </si>
  <si>
    <t>Possui sistema capaz de efetuar comunicação com os entes envolvidos</t>
  </si>
  <si>
    <t>T3.7.3</t>
  </si>
  <si>
    <t>153177.01</t>
  </si>
  <si>
    <t>153.313(d)</t>
  </si>
  <si>
    <t>Sistema de iluminação capaz de dar suporte às suas atividades</t>
  </si>
  <si>
    <t>T3.7.4</t>
  </si>
  <si>
    <t>153.321(a)(4)</t>
  </si>
  <si>
    <t>MGI + MGE</t>
  </si>
  <si>
    <t>Avaliaçao conjunta com os testes do COE + verificacao visual no veiculo</t>
  </si>
  <si>
    <t>T3.7.5</t>
  </si>
  <si>
    <t>153.313(e)</t>
  </si>
  <si>
    <t>Definição do responsável PCM</t>
  </si>
  <si>
    <t>O responsavel do PCM deve ser preferencialmente o supervisor do patio, ou algum funcionario que esteja no lado ar e tenha conhecimento da operacao e procedimentos do aeroporto</t>
  </si>
  <si>
    <t>Conhecimento do operador do PCM do sítio aeroportuário</t>
  </si>
  <si>
    <t>T3.8 Equipamentos de apoio SCI</t>
  </si>
  <si>
    <t>T3.8.1</t>
  </si>
  <si>
    <t>C II, III e IV</t>
  </si>
  <si>
    <t>153219.01</t>
  </si>
  <si>
    <t>IS 153.423-001-6.1.3</t>
  </si>
  <si>
    <t>Checklist de verificação semanal dos equipamentos de apoio  preenchido pelos BA</t>
  </si>
  <si>
    <t xml:space="preserve">Checklist deve estar previstos no PCINC, referenciados para uso na sala de comunicacoes e a versao utilizada condiz com a versao do plano </t>
  </si>
  <si>
    <t>T3.8.2</t>
  </si>
  <si>
    <t>153.423(a)</t>
  </si>
  <si>
    <t>Meios adequados para disponibilização dos equipamentos no local da ocorrência (Qualquer meio/veículo do SESCINC (CCI/CACE/CRS e PCM em casos especiais), desde que o transporte seja seguro e o operador garanta sua disponibilidade no local da ocorrência)</t>
  </si>
  <si>
    <t>T3.8.3</t>
  </si>
  <si>
    <t>153220.01</t>
  </si>
  <si>
    <t>Desencarcerador  hidráulico, elétrico ou  pneumático 
(CAT 1-2: - / CAT 3-5: 1 / CAT 6-7: 1 / CAT 8-10: 2) - Exceto Classe 1 (N/A cfe 153.423(a)(1))</t>
  </si>
  <si>
    <t>T3.8.4</t>
  </si>
  <si>
    <t>Serra circular para corte pesado de metal 
(CAT 1-2: 1 / CAT 3-5: 1 / CAT 6-7: 1 / CAT 8-10: 1)</t>
  </si>
  <si>
    <t>T3.8.5</t>
  </si>
  <si>
    <t>Serra Sabre 
(CAT 1-2: - / CAT 3-5: 1 / CAT 6-7: 1 / CAT 8-10: 1)</t>
  </si>
  <si>
    <t>T3.8.6</t>
  </si>
  <si>
    <t>Machado de resgate grande sem cunha 
(CAT 1-2: 1 / CAT 3-5: 1 / CAT 6-7: 1 / CAT 8-10: 1)</t>
  </si>
  <si>
    <t>T3.8.7</t>
  </si>
  <si>
    <t>Pé-de-cabra – 95 cm 
(CAT 1-2: 1 / CAT 3-5: 1 / CAT 6-7: 1 / CAT 8-10: 1)</t>
  </si>
  <si>
    <t>T3.8.8</t>
  </si>
  <si>
    <t>Pé-de-cabra – 165 cm 
(CAT 1-2: - / CAT 3-5: - / CAT 6-7: 1 / CAT 8-10: 1)</t>
  </si>
  <si>
    <t>T3.8.9</t>
  </si>
  <si>
    <t>Escada extensora (de comprimento total adequado aos tipos de aeronaves em operação no aeródromo) 
(CAT 1-2: 1 / CAT 3-5: 1 / CAT 6-7: 2 / CAT 8-10: 3)</t>
  </si>
  <si>
    <t>T3.8.10</t>
  </si>
  <si>
    <t>Gancho ou garra para salvamento 
(CAT 1-2: 1 / CAT 3-5: 2 / CAT 6-7: 3 / CAT 8-10: 4)</t>
  </si>
  <si>
    <t>T3.8.11</t>
  </si>
  <si>
    <t>Ferramenta de corte de cintos de segurança 
(CAT 1-2: 2 / CAT 3-5: 4 / CAT 6-7: 6 / CAT 8-10: 10)</t>
  </si>
  <si>
    <t>T3.8.12</t>
  </si>
  <si>
    <t>Manta resistente ao fogo 
(CAT 1-2: 1 / CAT 3-5: 2 / CAT 6-7: 3 / CAT 8-10: 4)</t>
  </si>
  <si>
    <t>T3.8.13</t>
  </si>
  <si>
    <t>Torre de Iluminação 
(CAT 1-2: - / CAT 3-5: - / CAT 6-7: 1 / CAT 8-10: 1) - Exceto Classe 1 (N/A cfe 153.423(a)(2))</t>
  </si>
  <si>
    <t>T3.8.14</t>
  </si>
  <si>
    <t>Turbo-ventilador vazão de ar mínima de 50.000 m³/h 
(CAT 1-2: - / CAT 3-5: - / CAT 6-7: - / CAT 8-10: 1)</t>
  </si>
  <si>
    <t>T3.8.15</t>
  </si>
  <si>
    <t>Lanternas portáteis 
(CAT 1-2: 2 / CAT 3-5: 3 / CAT 6-7: 4 / CAT 8-10: 8)</t>
  </si>
  <si>
    <t>T3.8.16</t>
  </si>
  <si>
    <t>Maca rígida 
(CAT 1-2: 1 / CAT 3-5: 2 / CAT 6-7: 3 / CAT 8-10: 4)</t>
  </si>
  <si>
    <t>T3.8.17</t>
  </si>
  <si>
    <t>Colar cervical retrátil 
(CAT 1-2: 1 / CAT 3-5: 2 / CAT 6-7: 2 / CAT 8-10: 4)</t>
  </si>
  <si>
    <t>T3.8.18</t>
  </si>
  <si>
    <t>Colete de imobilização dorso-lombar MT KED 
(CAT 1-2: 1 / CAT 3-5: 2 / CAT 6-7: 2 / CAT 8-10: 4)</t>
  </si>
  <si>
    <t>T3.8.19</t>
  </si>
  <si>
    <t>Kit médico de primeiros socorros 
(CAT 1-2: 1 / CAT 3-5: 2 / CAT 6-7: 3 / CAT 8-10: 4)</t>
  </si>
  <si>
    <t>T3.8.20</t>
  </si>
  <si>
    <t>Inalador de oxigênio com cilindro (CAT 1-2: - / CAT 3-5: 1 / CAT 6-7: 1 / CAT 8-10: 1)</t>
  </si>
  <si>
    <t>T3.8.21</t>
  </si>
  <si>
    <t>Conjunto de talas para imobilização de membros superiores e inferiores 
(CAT 1-2: 4 / CAT 3-5: 8 / CAT 6-7: 8 / CAT 8-10: 10)</t>
  </si>
  <si>
    <t>T3.8.22</t>
  </si>
  <si>
    <t>IS 153.423-001-6.2.1</t>
  </si>
  <si>
    <t>Alicate corta vergalhão com, no mínimo, 61 cm 
(CAT 1-2: 1 / CAT 3-5: 1 / CAT 6-7: 1 / CAT 8-10: 1)</t>
  </si>
  <si>
    <t>T3.8.23</t>
  </si>
  <si>
    <t>Machado de resgate pequeno sem cunha ou do tipo aeronáutico 
(CAT 1-2: 1 / CAT 3-5: 1 / CAT 6-7: 1 / CAT 8-10: 1)</t>
  </si>
  <si>
    <t>T3.8.24</t>
  </si>
  <si>
    <t>Martelo - 1,5 a 2 kg 
(CAT 1-2: 1 / CAT 3-5: 1 / CAT 6-7: 1 / CAT 8-10: 1)</t>
  </si>
  <si>
    <t>T3.8.25</t>
  </si>
  <si>
    <t>Chaves de fenda de vários tamanhos - conjunto 
(CAT 1-2: 1 / CAT 3-5: 1 / CAT 6-7: 1 / CAT 8-10: 1)</t>
  </si>
  <si>
    <t>T3.8.26</t>
  </si>
  <si>
    <t>Chave inglesa 
(CAT 1-2: 1 / CAT 3-5: 1 / CAT 6-7: 1 / CAT 8-10: 1)</t>
  </si>
  <si>
    <t>T3.8.27</t>
  </si>
  <si>
    <t>Alicate combinado 
(CAT 1-2: 1 / CAT 3-5: 1 / CAT 6-7: 1 / CAT 8-10: 1)</t>
  </si>
  <si>
    <t>T3.8.28</t>
  </si>
  <si>
    <t>Alicate de corte 
(CAT 1-2: 1 / CAT 3-5: 1 / CAT 6-7: 1 / CAT 8-10: 1)</t>
  </si>
  <si>
    <t>T3.8.29</t>
  </si>
  <si>
    <t>Alicate ajustável 
(CAT 1-2: 1 / CAT 3-5: 1 / CAT 6-7: 1 / CAT 8-10: 1)</t>
  </si>
  <si>
    <t>T3.8.30</t>
  </si>
  <si>
    <t>Alicate tipo chave de grifo com, no mínimo, 30cm 
(CAT 1-2: 1 / CAT 3-5: 1 / CAT 6-7: 1 / CAT 8-10: 1)</t>
  </si>
  <si>
    <t>T3.8.31</t>
  </si>
  <si>
    <t>Tesoura para metal 
(CAT 1-2: 1 / CAT 3-5: 1 / CAT 6-7: 1 / CAT 8-10: 1)</t>
  </si>
  <si>
    <t>T3.8.32</t>
  </si>
  <si>
    <t>Talhadeira (2,5 cm) 
(CAT 1-2: 1 / CAT 3-5: 1 / CAT 6-7: 1 / CAT 8-10: 1)</t>
  </si>
  <si>
    <t>T3.8.33</t>
  </si>
  <si>
    <t>Calços 
(CAT 1-2: 1 / CAT 3-5: 1 / CAT 6-7: 1 / CAT 8-10: 1)</t>
  </si>
  <si>
    <t>T3.8.34</t>
  </si>
  <si>
    <t>Corda de salvamento 
(CAT 1-2: 1 / CAT 3-5: 1 / CAT 6-7: 1 / CAT 8-10: 1)</t>
  </si>
  <si>
    <t>T3.8.35</t>
  </si>
  <si>
    <t>Desfibrilador portátil 
(CAT 1-2: 1 / CAT 3-5: 1 / CAT 6-7: 1 / CAT 8-10: 1)</t>
  </si>
  <si>
    <t>T3.8.36</t>
  </si>
  <si>
    <t>Lonas de diversas cores para triagem de vítimas 
(CAT 1-2: 1 / CAT 3-5: 1 / CAT 6-7: 1 / CAT 8-10: 1)</t>
  </si>
  <si>
    <t>T3.8.37</t>
  </si>
  <si>
    <t>Extintores portáteis de PQ e CO2 
(CAT 1-2: 1 / CAT 3-5: 1 / CAT 6-7: 1 / CAT 8-10: 1)</t>
  </si>
  <si>
    <t>T3.8.38</t>
  </si>
  <si>
    <t>IS 153.423-001-6.1.7</t>
  </si>
  <si>
    <t>Linhas de mangueira sobressalentes 
(CAT 1-2: 1 / CAT 3-5: 1 / CAT 6-7: 1 / CAT 8-10: 1)</t>
  </si>
  <si>
    <t>T3.9 Maneabilidade BA/BA-CE/BA-RE/BA-LR/BA-MC</t>
  </si>
  <si>
    <t>T3.9.1</t>
  </si>
  <si>
    <t>Maneabilidade: Utilização Correta do TP/EPR</t>
  </si>
  <si>
    <t>Verificar na maneabilidade se os operadores são capazes de utilizar adequadamente o equipamento, sem que haja vazamentos ou danos</t>
  </si>
  <si>
    <t>T3.9.2</t>
  </si>
  <si>
    <t>Maneabilidade: Proficiência - BA-CE</t>
  </si>
  <si>
    <t>Verificar sua capacidade de conducao da equipe, tanto verbal quanto visual na comunicacao por sinais</t>
  </si>
  <si>
    <t>T3.9.3</t>
  </si>
  <si>
    <t>Maneabilidade: Proficiência - BA-1/BA-2; BA-RE; BA-LR</t>
  </si>
  <si>
    <t>Verificar se os BAs são capazes de manterem-se de maneira segura no exercicio, realizando os posicionamentos e movimentacoes solicitados, sem que haja fechamento do esguicho por falta de forca ou habilidade do operador, quedas, ou quaisquer outras situacoes que possam colocar em risco a operacao
Para esse teste deve-se solicitar
   (1) Pressao minima 12 BAR (alguns veículos estao trimados para apenas 8 BAR. Nesse caso pode-se realizar nessa pressao)
   (2) Mangueira 1,5 pol
   (3) Fluxo minimo nos esguichos 125GPM (475 LPM)
   (4) Valvula de segurança dos esguichos totalmente aberta
   (5) Terreno acidentado, preferencialmente em aclive ou declive
   (6) transposiçao de obstaculos naturais e artificiais
   (7) Realizacao de resgate</t>
  </si>
  <si>
    <t>T3.9.4</t>
  </si>
  <si>
    <t>Maneabilidade: Execução dos comandos por parte do BA-MC</t>
  </si>
  <si>
    <t>T3.9.5</t>
  </si>
  <si>
    <t>Teste BA-MC: Conhecimento técnico do CCI (Sistema de PQ e LGE/Água)</t>
  </si>
  <si>
    <t>T3.9.6</t>
  </si>
  <si>
    <t>Teste BA-MC: Pump and roll: Avanço/recuo do CCI em linha reta mantendo jato em uma referencia</t>
  </si>
  <si>
    <t>T3.9.7</t>
  </si>
  <si>
    <t>Teste BA-MC: Pump and roll: Avanço/recuo do CCI em "S" mantendo jato em uma referência</t>
  </si>
  <si>
    <t>T3.9.8</t>
  </si>
  <si>
    <t>Teste BA-MC: Pump and roll: Evolução do CCI em círculo, mantendo o jato em uma referência 90° à direita ou à esquerda</t>
  </si>
  <si>
    <t>T3.9.9</t>
  </si>
  <si>
    <t>Teste BA-MC: Pump and roll: Recuo do CCI em círculo, mantendo o jato em uma referência 90° à direita ou à esquerda</t>
  </si>
  <si>
    <t>T3.10 Ambulâncias</t>
  </si>
  <si>
    <t>T3.10.1</t>
  </si>
  <si>
    <t>153174.01</t>
  </si>
  <si>
    <t>153.309(a)</t>
  </si>
  <si>
    <t>Existência de ambulâncias na quantidade mínima</t>
  </si>
  <si>
    <t>T3.10.2</t>
  </si>
  <si>
    <t>153.321(a)(8)</t>
  </si>
  <si>
    <t>T3.11 SESAQ</t>
  </si>
  <si>
    <t>T3.11.1</t>
  </si>
  <si>
    <t>&lt;1km de água</t>
  </si>
  <si>
    <t>IS 153.433-001-6.1.6</t>
  </si>
  <si>
    <t>Disponibilização de serviço especializado de salvamento aquático</t>
  </si>
  <si>
    <t>T3.11.2</t>
  </si>
  <si>
    <t>IS 153.433-001-6.3.3</t>
  </si>
  <si>
    <t>Disponibilização de veículos com capacidade para acomodar, fora da água, as vítimas do acidente</t>
  </si>
  <si>
    <t>T3.11.3</t>
  </si>
  <si>
    <t>IS 153.433-001-6.5</t>
  </si>
  <si>
    <t>Sistemas de comunicação adequados para o SESAQ</t>
  </si>
  <si>
    <t>T3.12 TAF</t>
  </si>
  <si>
    <t>T3.12.1</t>
  </si>
  <si>
    <t>75% efetivo operacional = 20 flexões de braço, 30 abdominais remador e 30 polichinelos seguidos (até 40A = 2 min. / 40A+ = 3 min.)</t>
  </si>
  <si>
    <t>T3.12.2</t>
  </si>
  <si>
    <t>75% efetivo operacional = 30 flexões de braço, 45 abdominais remador e 45 polichinelos seguidos (até 40A = 3 min. / 40A+ = 4 min.)</t>
  </si>
  <si>
    <t>T3.13 TPs + Tempo TP/EPR</t>
  </si>
  <si>
    <t>T3.13.1</t>
  </si>
  <si>
    <t>Efetivo operacional que deve utilizar e TP e EPR em acionamentos do SESCINC, consegue se equipar em, no máximo, 1 min e 30 seg</t>
  </si>
  <si>
    <t>Tempos de vestimenta verificados superiores a 1'30"</t>
  </si>
  <si>
    <t>T3.13.2</t>
  </si>
  <si>
    <t>Efetivo operacional que deve utilizar e TP e EPR em acionamentos do SESCINC, consegue se equipar em, no máximo, 1min</t>
  </si>
  <si>
    <t>T3.13.3</t>
  </si>
  <si>
    <t xml:space="preserve"> IS 153.421-001-6.2.4</t>
  </si>
  <si>
    <t>Luvas: Permite o manuseio com precisão, segurança e flexibilidade das ferramentas de trabalho e sistemas do CCI</t>
  </si>
  <si>
    <t>T3.13.4</t>
  </si>
  <si>
    <t>IS 153.421-001-6.2.3</t>
  </si>
  <si>
    <t>Luvas: Material leve, flexível, que permita a mobilidade adequada do bombeiro</t>
  </si>
  <si>
    <t>T3.13.5</t>
  </si>
  <si>
    <t>IS 153.421-001-6.1.1</t>
  </si>
  <si>
    <t>Protetores auriculares para os profissionais do SESCINC</t>
  </si>
  <si>
    <t>T3.13.6</t>
  </si>
  <si>
    <t>153217.01</t>
  </si>
  <si>
    <t>153.421(a)(2)</t>
  </si>
  <si>
    <t>TP disponibilizado é adequado às características físicas dos BA</t>
  </si>
  <si>
    <t>TP disponibilizados dentro do prazo de validade</t>
  </si>
  <si>
    <t>Conferir a validade dos TPs utilizados (Deve estar claramente identificado nos TPs / Caso não esteja, o operador deve apresentar u controle com declaração das validades emitidas pelos fabricantes)</t>
  </si>
  <si>
    <t>T3.13.7</t>
  </si>
  <si>
    <t>IS 153.421-001-6.2.2</t>
  </si>
  <si>
    <t>TP disponibilizado em local de fácil acesso, próximo aos CCI</t>
  </si>
  <si>
    <t>T3.13.8</t>
  </si>
  <si>
    <t>IS 153.421-001-6.1.2</t>
  </si>
  <si>
    <t>Estado de conservação do TP</t>
  </si>
  <si>
    <t>T3.13.9</t>
  </si>
  <si>
    <t>Higienização adequadas do TP</t>
  </si>
  <si>
    <t>T3.13.10</t>
  </si>
  <si>
    <t>153.421(b)(2)</t>
  </si>
  <si>
    <t>Compatibilidade do EPR com o TP (balaclava e capacete)</t>
  </si>
  <si>
    <t>T3.13.11</t>
  </si>
  <si>
    <t>IS153.421-001-6.3.3</t>
  </si>
  <si>
    <t>EPR: Material que compõe a estrutura do cilindro leve (composite, aço leve ou alumínio)</t>
  </si>
  <si>
    <t>T3.13.12</t>
  </si>
  <si>
    <t>IS 153.421-001-6.3.4</t>
  </si>
  <si>
    <t>EPR: Sensor "homem morto"</t>
  </si>
  <si>
    <t>T3.13.13</t>
  </si>
  <si>
    <t>IS 153.407-001-6.2.2</t>
  </si>
  <si>
    <t>EPR: Segurança no transporte dos EPR nos veículos</t>
  </si>
  <si>
    <t>T3.13.14</t>
  </si>
  <si>
    <t>EPR: Estado de conservação das alças, válvulas, máscaras (vedação), mangueiras e fechos</t>
  </si>
  <si>
    <t>T3.13.15</t>
  </si>
  <si>
    <t>EPR: Higienização adequadas dos EPR</t>
  </si>
  <si>
    <t>T3.14 Abastecimento CCI</t>
  </si>
  <si>
    <t>T3.14.1</t>
  </si>
  <si>
    <t>153225.04</t>
  </si>
  <si>
    <t>153.425(b)(4)</t>
  </si>
  <si>
    <t>Vazão sist. de abastecimendo dos CCI com água (≤1.999L = 500L/min / &gt;1.999L e ≤7.200L = (25%) até 4 min / &gt;7.200L = 1.800 L/min)</t>
  </si>
  <si>
    <t>T3.14.2</t>
  </si>
  <si>
    <t>IS 153.425-001-6.5.4</t>
  </si>
  <si>
    <t>Sistema de reabastecimento com válvula de abertura rápida (1/4 de volta)</t>
  </si>
  <si>
    <t>T3.14.3</t>
  </si>
  <si>
    <t>IS 153.425-001-6.5.6</t>
  </si>
  <si>
    <t>Construído de forma a permitir manobra facilitada para reabastecimento do CCI</t>
  </si>
  <si>
    <t>Resultado final TOPS</t>
  </si>
  <si>
    <t>Desempenho final</t>
  </si>
  <si>
    <t>Menção final</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</si>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</sst>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sz val="9"/>
      <color rgb="FFFF0000"/>
      <name val="Calibri"/>
      <family val="2"/>
      <scheme val="minor"/>
    </font>
    <font>
      <b/>
      <sz val="12"/>
      <name val="Calibri"/>
      <family val="2"/>
      <scheme val="minor"/>
    </font>
    <font>
      <vertAlign val="subscript"/>
      <sz val="9"/>
      <color theme="1"/>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rgb="FFDDF2FF"/>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3" fillId="2" borderId="1" xfId="0" applyFont="1" applyFill="1" applyBorder="1" applyAlignment="1">
      <alignment horizontal="left" vertical="center" wrapText="1" inden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left" vertical="center" wrapText="1" indent="2"/>
    </xf>
    <xf numFmtId="0" fontId="6" fillId="4" borderId="1" xfId="0" applyFont="1" applyFill="1" applyBorder="1" applyAlignment="1">
      <alignment vertical="center" wrapText="1"/>
    </xf>
    <xf numFmtId="0" fontId="5" fillId="0" borderId="2" xfId="0" applyFont="1" applyBorder="1" applyAlignment="1">
      <alignment horizontal="left" vertical="center" wrapText="1" indent="2"/>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wrapText="1" indent="1"/>
    </xf>
    <xf numFmtId="0" fontId="2" fillId="0" borderId="0" xfId="0" applyFont="1" applyAlignment="1">
      <alignment horizontal="left" vertical="center" indent="2"/>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8" fillId="0" borderId="0" xfId="0" applyFont="1" applyAlignment="1">
      <alignment horizontal="center" vertical="top" wrapText="1"/>
    </xf>
    <xf numFmtId="0" fontId="6" fillId="0" borderId="0" xfId="0" applyFont="1" applyAlignment="1">
      <alignment horizontal="center"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2" fillId="3" borderId="1"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locked="0"/>
    </xf>
    <xf numFmtId="0" fontId="5" fillId="0" borderId="1" xfId="0" applyFont="1" applyBorder="1" applyAlignment="1">
      <alignment horizontal="left"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5" xfId="0" applyFont="1" applyBorder="1" applyAlignment="1">
      <alignment horizontal="center" vertical="center"/>
    </xf>
    <xf numFmtId="3"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7" fillId="3" borderId="1" xfId="0" applyFont="1" applyFill="1" applyBorder="1" applyAlignment="1" applyProtection="1">
      <alignment horizontal="left" vertical="center" wrapText="1"/>
      <protection locked="0"/>
    </xf>
    <xf numFmtId="0" fontId="5" fillId="0" borderId="0" xfId="0" applyFont="1" applyAlignment="1">
      <alignment horizontal="center"/>
    </xf>
    <xf numFmtId="0" fontId="6" fillId="0" borderId="6" xfId="0" applyFont="1" applyBorder="1" applyAlignment="1">
      <alignment vertic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0"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0" fillId="0" borderId="1" xfId="0" applyFont="1" applyBorder="1" applyAlignment="1">
      <alignment vertical="center"/>
    </xf>
    <xf numFmtId="9" fontId="0" fillId="0" borderId="1" xfId="0" applyNumberFormat="1" applyBorder="1" applyAlignment="1">
      <alignment horizontal="left" vertical="center" wrapText="1" indent="1"/>
    </xf>
    <xf numFmtId="0" fontId="10"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13" fillId="0" borderId="0" xfId="0" applyFont="1" applyAlignment="1" applyProtection="1">
      <alignment vertical="center" wrapText="1"/>
      <protection locked="0"/>
    </xf>
    <xf numFmtId="164" fontId="3" fillId="0" borderId="0" xfId="0" applyNumberFormat="1" applyFont="1" applyAlignment="1">
      <alignment horizontal="center" vertical="center"/>
    </xf>
    <xf numFmtId="165" fontId="3" fillId="0" borderId="0" xfId="1" applyNumberFormat="1" applyFont="1" applyFill="1" applyBorder="1" applyAlignment="1">
      <alignment horizontal="center" vertical="center"/>
    </xf>
    <xf numFmtId="0" fontId="6" fillId="0" borderId="5" xfId="0" applyFont="1" applyBorder="1" applyAlignment="1">
      <alignment horizontal="center" vertical="center" wrapText="1"/>
    </xf>
    <xf numFmtId="0" fontId="5" fillId="6" borderId="0" xfId="0" applyFont="1" applyFill="1" applyAlignment="1">
      <alignment horizontal="center" vertical="center"/>
    </xf>
    <xf numFmtId="0" fontId="6" fillId="0" borderId="0" xfId="0" applyFont="1" applyAlignment="1">
      <alignment vertical="center"/>
    </xf>
    <xf numFmtId="165" fontId="6" fillId="0" borderId="5" xfId="1" applyNumberFormat="1" applyFont="1" applyFill="1" applyBorder="1" applyAlignment="1">
      <alignment horizontal="center" vertical="center" wrapText="1"/>
    </xf>
    <xf numFmtId="9" fontId="2" fillId="0" borderId="6" xfId="0" applyNumberFormat="1" applyFont="1" applyBorder="1" applyAlignment="1">
      <alignment horizontal="center" vertical="center"/>
    </xf>
    <xf numFmtId="0" fontId="6" fillId="0" borderId="5" xfId="0" applyFont="1" applyBorder="1" applyAlignment="1">
      <alignment horizontal="left" vertical="center" indent="1"/>
    </xf>
    <xf numFmtId="9" fontId="3" fillId="0" borderId="0" xfId="1" applyFont="1" applyFill="1" applyAlignment="1">
      <alignment horizontal="center" vertical="center"/>
    </xf>
    <xf numFmtId="0" fontId="5" fillId="0" borderId="1" xfId="0" applyFont="1" applyBorder="1" applyAlignment="1">
      <alignment horizontal="left" vertical="center" wrapText="1"/>
    </xf>
    <xf numFmtId="9" fontId="2" fillId="7" borderId="1" xfId="1" applyFont="1" applyFill="1" applyBorder="1" applyAlignment="1" applyProtection="1">
      <alignment horizontal="center" vertical="center"/>
      <protection locked="0"/>
    </xf>
    <xf numFmtId="0" fontId="10" fillId="5" borderId="3"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2" xfId="0" applyFont="1" applyBorder="1" applyAlignment="1">
      <alignment horizontal="left" vertical="center" wrapText="1"/>
    </xf>
    <xf numFmtId="0" fontId="13" fillId="0" borderId="0" xfId="0" applyFont="1" applyAlignment="1">
      <alignment horizontal="left" vertical="center" wrapText="1" indent="1"/>
    </xf>
    <xf numFmtId="0" fontId="5" fillId="0" borderId="6" xfId="0" applyFont="1" applyBorder="1" applyAlignment="1">
      <alignment horizontal="left" vertical="center" wrapText="1"/>
    </xf>
    <xf numFmtId="0" fontId="6" fillId="0" borderId="0" xfId="0" applyFont="1" applyAlignment="1">
      <alignment horizontal="center" vertical="top" wrapText="1"/>
    </xf>
    <xf numFmtId="0" fontId="5" fillId="3" borderId="3" xfId="0" applyFont="1" applyFill="1" applyBorder="1" applyAlignment="1" applyProtection="1">
      <alignment horizontal="left" vertical="center" wrapText="1"/>
      <protection locked="0"/>
    </xf>
    <xf numFmtId="0" fontId="5" fillId="3" borderId="8" xfId="0" applyFont="1" applyFill="1" applyBorder="1" applyAlignment="1" applyProtection="1">
      <alignment horizontal="left" vertical="center" wrapText="1"/>
      <protection locked="0"/>
    </xf>
    <xf numFmtId="16" fontId="5" fillId="3" borderId="3" xfId="0" applyNumberFormat="1"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8"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DDF2FF"/>
      <color rgb="FFE7F6FF"/>
      <color rgb="FFFFCCFF"/>
      <color rgb="FFE0E0E0"/>
      <color rgb="FFDEDEDE"/>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0B662ED2-EFDB-4F1F-B8EB-BF3359BE9DA0}"/>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C4AEC1D8-1D3A-4B55-822A-AC2976262AC2}"/>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448B4EAA-2E34-4AC8-A4C0-4805525184C8}"/>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284E898A-F952-49FD-A32C-9A2521EAE9AA}"/>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3B81CC5C-843B-40AB-8BB3-14919B9B7D5D}"/>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9CEF10D5-928F-44E4-811D-D61868A96885}"/>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6ED4FD8E-963E-4A19-98BA-2F6E386EEE0F}"/>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482195DE-0581-4685-86E9-3A5ED0F72E65}"/>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9C1BF7CF-E8A4-42C0-BBD2-7EF6AE6FEF11}"/>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8B988E30-F224-4C93-90A7-E2514F8AC909}"/>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BAB86EA8-35E6-414A-A688-B413D82C972C}"/>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05E2E2B3-457B-485B-AD5E-A9B76D7EC5DB}"/>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B151FD61-71DD-481A-84A5-EDDD225758E9}"/>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B910221C-45FD-4A54-9C81-AAFFB58F9855}"/>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190386BD-1768-4A1B-A958-C97448C98275}"/>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B7B1784B-9E17-42FE-AD97-053713526434}"/>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5EBEA7ED-4952-4807-8063-CC1F585C3125}"/>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82DD6714-38C9-4CB1-BF99-62228B6D3928}"/>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12</xdr:col>
      <xdr:colOff>283031</xdr:colOff>
      <xdr:row>8</xdr:row>
      <xdr:rowOff>137584</xdr:rowOff>
    </xdr:to>
    <xdr:pic>
      <xdr:nvPicPr>
        <xdr:cNvPr id="2" name="Imagem 1">
          <a:extLst>
            <a:ext uri="{FF2B5EF4-FFF2-40B4-BE49-F238E27FC236}">
              <a16:creationId xmlns:a16="http://schemas.microsoft.com/office/drawing/2014/main" id="{1938CCFF-0D7D-413B-8237-43390CF5FDEE}"/>
            </a:ext>
          </a:extLst>
        </xdr:cNvPr>
        <xdr:cNvPicPr>
          <a:picLocks noChangeAspect="1"/>
        </xdr:cNvPicPr>
      </xdr:nvPicPr>
      <xdr:blipFill>
        <a:blip xmlns:r="http://schemas.openxmlformats.org/officeDocument/2006/relationships" r:embed="rId1"/>
        <a:stretch>
          <a:fillRect/>
        </a:stretch>
      </xdr:blipFill>
      <xdr:spPr>
        <a:xfrm>
          <a:off x="10255249" y="687916"/>
          <a:ext cx="883107" cy="793751"/>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499984740745262"/>
  </sheetPr>
  <dimension ref="B1:C11"/>
  <sheetViews>
    <sheetView showGridLines="0" topLeftCell="A4" zoomScale="90" zoomScaleNormal="90" workbookViewId="0">
      <selection activeCell="C5" sqref="C5"/>
    </sheetView>
  </sheetViews>
  <sheetFormatPr defaultRowHeight="14.5" x14ac:dyDescent="0.35"/>
  <cols>
    <col min="1" max="1" width="2.54296875" customWidth="1"/>
    <col min="2" max="2" width="44.1796875" bestFit="1" customWidth="1"/>
    <col min="3" max="3" width="150.26953125" customWidth="1"/>
    <col min="4" max="4" width="3.7265625" customWidth="1"/>
  </cols>
  <sheetData>
    <row r="1" spans="2:3" ht="6.75" customHeight="1" x14ac:dyDescent="0.35"/>
    <row r="2" spans="2:3" ht="79.5" customHeight="1" x14ac:dyDescent="0.35">
      <c r="B2" s="72" t="s">
        <v>0</v>
      </c>
      <c r="C2" s="73"/>
    </row>
    <row r="3" spans="2:3" ht="6.75" customHeight="1" x14ac:dyDescent="0.35"/>
    <row r="4" spans="2:3" ht="275.5" x14ac:dyDescent="0.35">
      <c r="B4" s="74" t="s">
        <v>1</v>
      </c>
      <c r="C4" s="49" t="s">
        <v>2</v>
      </c>
    </row>
    <row r="5" spans="2:3" ht="217.5" x14ac:dyDescent="0.35">
      <c r="B5" s="75"/>
      <c r="C5" s="50" t="s">
        <v>3</v>
      </c>
    </row>
    <row r="6" spans="2:3" x14ac:dyDescent="0.35">
      <c r="B6" s="51" t="s">
        <v>4</v>
      </c>
      <c r="C6" s="52" t="s">
        <v>5</v>
      </c>
    </row>
    <row r="7" spans="2:3" x14ac:dyDescent="0.35">
      <c r="B7" s="51" t="s">
        <v>6</v>
      </c>
      <c r="C7" s="52" t="s">
        <v>7</v>
      </c>
    </row>
    <row r="8" spans="2:3" ht="49.5" customHeight="1" x14ac:dyDescent="0.35">
      <c r="B8" s="51" t="s">
        <v>8</v>
      </c>
      <c r="C8" s="52" t="s">
        <v>9</v>
      </c>
    </row>
    <row r="9" spans="2:3" ht="130.5" x14ac:dyDescent="0.35">
      <c r="B9" s="51" t="s">
        <v>10</v>
      </c>
      <c r="C9" s="52" t="s">
        <v>11</v>
      </c>
    </row>
    <row r="10" spans="2:3" ht="43.5" x14ac:dyDescent="0.35">
      <c r="B10" s="53" t="s">
        <v>12</v>
      </c>
      <c r="C10" s="54" t="s">
        <v>13</v>
      </c>
    </row>
    <row r="11" spans="2:3" ht="30" customHeight="1" x14ac:dyDescent="0.35">
      <c r="B11" s="55" t="s">
        <v>14</v>
      </c>
      <c r="C11" s="56" t="s">
        <v>15</v>
      </c>
    </row>
  </sheetData>
  <sheetProtection algorithmName="SHA-512" hashValue="rlUgw1M0+8egbf9kFrgmmILShwoD/7UcfbJVVKy1FcCuviVAyBGpwaVmIFgv2hlOZa+eTg/bCWIjXaFiOFrXmg==" saltValue="b5K1d9PdeEzCQYVqAeDoaw=="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Y265"/>
  <sheetViews>
    <sheetView showGridLines="0" tabSelected="1" topLeftCell="A111" zoomScale="88" zoomScaleNormal="88" zoomScaleSheetLayoutView="100" workbookViewId="0">
      <selection activeCell="L133" sqref="L133"/>
    </sheetView>
  </sheetViews>
  <sheetFormatPr defaultColWidth="9.1796875" defaultRowHeight="12" x14ac:dyDescent="0.3"/>
  <cols>
    <col min="1" max="1" width="1.26953125" style="1" customWidth="1"/>
    <col min="2" max="2" width="0.81640625" style="1" customWidth="1"/>
    <col min="3" max="3" width="6.54296875" style="2" bestFit="1" customWidth="1"/>
    <col min="4" max="4" width="4.453125" style="2" hidden="1" customWidth="1"/>
    <col min="5" max="5" width="4.1796875" style="2" customWidth="1"/>
    <col min="6" max="6" width="11.7265625" style="2" customWidth="1"/>
    <col min="7" max="7" width="9.1796875" style="2" hidden="1" customWidth="1"/>
    <col min="8" max="8" width="17" style="2" bestFit="1" customWidth="1"/>
    <col min="9" max="9" width="60.7265625" style="3" customWidth="1"/>
    <col min="10" max="10" width="0.7265625" style="3" customWidth="1"/>
    <col min="11" max="11" width="51.7265625" style="3" customWidth="1"/>
    <col min="12" max="12" width="9" style="3" customWidth="1"/>
    <col min="13" max="13" width="30.7265625" style="22" customWidth="1"/>
    <col min="14" max="14" width="0.54296875" style="22" customWidth="1"/>
    <col min="15" max="15" width="3.81640625" style="22" bestFit="1" customWidth="1"/>
    <col min="16" max="16" width="5.1796875" style="22" bestFit="1" customWidth="1"/>
    <col min="17" max="17" width="4.54296875" style="22" bestFit="1" customWidth="1"/>
    <col min="18" max="18" width="8.26953125" style="22" hidden="1" customWidth="1"/>
    <col min="19" max="19" width="0.81640625" style="3" hidden="1" customWidth="1"/>
    <col min="20" max="20" width="1.1796875" style="1" hidden="1" customWidth="1"/>
    <col min="21" max="21" width="1.81640625" style="1" hidden="1" customWidth="1"/>
    <col min="22" max="22" width="2.26953125" style="1" hidden="1" customWidth="1"/>
    <col min="23" max="23" width="9.1796875" style="1" hidden="1" customWidth="1"/>
    <col min="24" max="16384" width="9.1796875" style="1"/>
  </cols>
  <sheetData>
    <row r="1" spans="2:25" s="27" customFormat="1" ht="6" customHeight="1" x14ac:dyDescent="0.35">
      <c r="C1" s="18"/>
      <c r="D1" s="18"/>
      <c r="E1" s="18"/>
      <c r="F1" s="57"/>
      <c r="G1" s="18"/>
      <c r="H1" s="57"/>
      <c r="I1" s="58"/>
      <c r="J1" s="58"/>
      <c r="K1" s="58"/>
      <c r="L1" s="58"/>
      <c r="M1" s="58"/>
      <c r="N1" s="58"/>
      <c r="O1" s="58"/>
      <c r="P1" s="58"/>
      <c r="Q1" s="58"/>
      <c r="R1" s="58"/>
      <c r="S1" s="58"/>
    </row>
    <row r="2" spans="2:25" s="27" customFormat="1" ht="15" customHeight="1" x14ac:dyDescent="0.35">
      <c r="C2" s="76" t="s">
        <v>16</v>
      </c>
      <c r="D2" s="76"/>
      <c r="E2" s="76"/>
      <c r="F2" s="76"/>
      <c r="G2" s="59"/>
      <c r="H2" s="77" t="s">
        <v>17</v>
      </c>
      <c r="I2" s="77"/>
      <c r="J2" s="58"/>
      <c r="K2" s="78" t="s">
        <v>18</v>
      </c>
      <c r="L2" s="78"/>
      <c r="M2" s="78"/>
      <c r="N2" s="78"/>
      <c r="O2" s="78"/>
      <c r="P2" s="78"/>
      <c r="Q2" s="78"/>
      <c r="R2" s="59"/>
      <c r="S2" s="58"/>
    </row>
    <row r="3" spans="2:25" s="27" customFormat="1" ht="14.25" customHeight="1" x14ac:dyDescent="0.35">
      <c r="C3" s="76" t="s">
        <v>19</v>
      </c>
      <c r="D3" s="76"/>
      <c r="E3" s="76"/>
      <c r="F3" s="76"/>
      <c r="G3" s="31"/>
      <c r="H3" s="79" t="s">
        <v>20</v>
      </c>
      <c r="I3" s="80"/>
      <c r="J3" s="58"/>
      <c r="K3" s="78"/>
      <c r="L3" s="78"/>
      <c r="M3" s="78"/>
      <c r="N3" s="78"/>
      <c r="O3" s="78"/>
      <c r="P3" s="78"/>
      <c r="Q3" s="78"/>
      <c r="R3" s="31"/>
      <c r="S3" s="58"/>
    </row>
    <row r="4" spans="2:25" s="27" customFormat="1" ht="14.25" customHeight="1" x14ac:dyDescent="0.35">
      <c r="C4" s="76" t="s">
        <v>21</v>
      </c>
      <c r="D4" s="76"/>
      <c r="E4" s="76"/>
      <c r="F4" s="76"/>
      <c r="G4" s="31"/>
      <c r="H4" s="79" t="s">
        <v>22</v>
      </c>
      <c r="I4" s="80"/>
      <c r="J4" s="58"/>
      <c r="K4" s="78"/>
      <c r="L4" s="78"/>
      <c r="M4" s="78"/>
      <c r="N4" s="78"/>
      <c r="O4" s="78"/>
      <c r="P4" s="78"/>
      <c r="Q4" s="78"/>
      <c r="R4" s="31"/>
      <c r="S4" s="58"/>
    </row>
    <row r="5" spans="2:25" s="27" customFormat="1" ht="14.25" customHeight="1" x14ac:dyDescent="0.35">
      <c r="C5" s="76" t="s">
        <v>23</v>
      </c>
      <c r="D5" s="76"/>
      <c r="E5" s="76"/>
      <c r="F5" s="76"/>
      <c r="G5" s="31"/>
      <c r="H5" s="79" t="s">
        <v>24</v>
      </c>
      <c r="I5" s="80"/>
      <c r="J5" s="58"/>
      <c r="K5" s="78"/>
      <c r="L5" s="78"/>
      <c r="M5" s="78"/>
      <c r="N5" s="78"/>
      <c r="O5" s="78"/>
      <c r="P5" s="78"/>
      <c r="Q5" s="78"/>
      <c r="R5" s="31"/>
      <c r="S5" s="58"/>
    </row>
    <row r="6" spans="2:25" s="27" customFormat="1" ht="14.25" customHeight="1" x14ac:dyDescent="0.35">
      <c r="C6" s="76" t="s">
        <v>25</v>
      </c>
      <c r="D6" s="76"/>
      <c r="E6" s="76"/>
      <c r="F6" s="76"/>
      <c r="G6" s="60"/>
      <c r="H6" s="79" t="s">
        <v>26</v>
      </c>
      <c r="I6" s="80"/>
      <c r="J6" s="58"/>
      <c r="K6" s="78"/>
      <c r="L6" s="78"/>
      <c r="M6" s="78"/>
      <c r="N6" s="78"/>
      <c r="O6" s="78"/>
      <c r="P6" s="78"/>
      <c r="Q6" s="78"/>
      <c r="R6" s="60"/>
      <c r="S6" s="60"/>
    </row>
    <row r="7" spans="2:25" s="27" customFormat="1" ht="14.25" customHeight="1" x14ac:dyDescent="0.35">
      <c r="C7" s="76" t="s">
        <v>27</v>
      </c>
      <c r="D7" s="76"/>
      <c r="E7" s="76"/>
      <c r="F7" s="76"/>
      <c r="G7" s="60"/>
      <c r="H7" s="79" t="s">
        <v>28</v>
      </c>
      <c r="I7" s="80"/>
      <c r="J7" s="58"/>
      <c r="K7" s="78"/>
      <c r="L7" s="78"/>
      <c r="M7" s="78"/>
      <c r="N7" s="78"/>
      <c r="O7" s="78"/>
      <c r="P7" s="78"/>
      <c r="Q7" s="78"/>
      <c r="R7" s="60"/>
      <c r="S7" s="60"/>
    </row>
    <row r="8" spans="2:25" s="27" customFormat="1" ht="14.25" customHeight="1" x14ac:dyDescent="0.35">
      <c r="C8" s="76" t="s">
        <v>29</v>
      </c>
      <c r="D8" s="76"/>
      <c r="E8" s="76"/>
      <c r="F8" s="76"/>
      <c r="G8" s="60"/>
      <c r="H8" s="79" t="s">
        <v>30</v>
      </c>
      <c r="I8" s="80"/>
      <c r="J8" s="58"/>
      <c r="K8" s="78"/>
      <c r="L8" s="78"/>
      <c r="M8" s="78"/>
      <c r="N8" s="78"/>
      <c r="O8" s="78"/>
      <c r="P8" s="78"/>
      <c r="Q8" s="78"/>
      <c r="R8" s="60"/>
      <c r="S8" s="60"/>
    </row>
    <row r="9" spans="2:25" s="27" customFormat="1" ht="14.25" customHeight="1" x14ac:dyDescent="0.35">
      <c r="C9" s="76" t="s">
        <v>31</v>
      </c>
      <c r="D9" s="76"/>
      <c r="E9" s="76"/>
      <c r="F9" s="76"/>
      <c r="G9" s="60"/>
      <c r="H9" s="81" t="s">
        <v>30</v>
      </c>
      <c r="I9" s="80"/>
      <c r="J9" s="58"/>
      <c r="K9" s="78"/>
      <c r="L9" s="78"/>
      <c r="M9" s="78"/>
      <c r="N9" s="78"/>
      <c r="O9" s="78"/>
      <c r="P9" s="78"/>
      <c r="Q9" s="78"/>
      <c r="R9" s="60"/>
      <c r="S9" s="60"/>
    </row>
    <row r="10" spans="2:25" ht="5.25" customHeight="1" x14ac:dyDescent="0.3">
      <c r="B10" s="3"/>
      <c r="C10" s="3"/>
      <c r="D10" s="35"/>
      <c r="E10" s="3"/>
      <c r="F10" s="3"/>
      <c r="G10" s="3"/>
      <c r="H10" s="3"/>
      <c r="J10" s="6"/>
      <c r="K10" s="6"/>
      <c r="L10" s="6"/>
      <c r="N10" s="6"/>
      <c r="O10" s="6"/>
      <c r="P10" s="6"/>
      <c r="Q10" s="6"/>
      <c r="R10" s="6"/>
      <c r="S10" s="6"/>
    </row>
    <row r="11" spans="2:25" ht="13.5" customHeight="1" x14ac:dyDescent="0.3">
      <c r="C11" s="5" t="s">
        <v>32</v>
      </c>
      <c r="D11" s="5" t="s">
        <v>33</v>
      </c>
      <c r="E11" s="5" t="s">
        <v>34</v>
      </c>
      <c r="F11" s="5" t="s">
        <v>35</v>
      </c>
      <c r="G11" s="5" t="s">
        <v>36</v>
      </c>
      <c r="H11" s="5" t="s">
        <v>37</v>
      </c>
      <c r="I11" s="5" t="s">
        <v>38</v>
      </c>
      <c r="J11" s="1"/>
      <c r="K11" s="83" t="s">
        <v>39</v>
      </c>
      <c r="L11" s="84"/>
      <c r="M11" s="85"/>
      <c r="N11" s="6"/>
      <c r="O11" s="82" t="s">
        <v>40</v>
      </c>
      <c r="P11" s="82"/>
      <c r="Q11" s="82"/>
      <c r="R11" s="23"/>
      <c r="S11" s="6"/>
    </row>
    <row r="12" spans="2:25" ht="3" customHeight="1" x14ac:dyDescent="0.3">
      <c r="C12" s="1"/>
      <c r="D12" s="34"/>
      <c r="E12" s="1"/>
      <c r="F12" s="1"/>
      <c r="G12" s="1"/>
      <c r="H12" s="1"/>
      <c r="I12" s="1"/>
      <c r="J12" s="1"/>
      <c r="K12" s="1"/>
      <c r="L12" s="1"/>
      <c r="N12" s="24"/>
      <c r="O12" s="24"/>
      <c r="P12" s="24"/>
      <c r="Q12" s="24"/>
      <c r="R12" s="24"/>
      <c r="S12" s="1"/>
    </row>
    <row r="13" spans="2:25" ht="13.5" customHeight="1" x14ac:dyDescent="0.3">
      <c r="C13" s="19"/>
      <c r="D13" s="4">
        <v>3.5</v>
      </c>
      <c r="E13" s="19"/>
      <c r="F13" s="19"/>
      <c r="G13" s="19"/>
      <c r="H13" s="19"/>
      <c r="I13" s="16" t="s">
        <v>41</v>
      </c>
      <c r="J13" s="6"/>
      <c r="K13" s="14" t="s">
        <v>42</v>
      </c>
      <c r="L13" s="14" t="s">
        <v>43</v>
      </c>
      <c r="M13" s="14" t="s">
        <v>44</v>
      </c>
      <c r="N13" s="6"/>
      <c r="O13" s="5" t="s">
        <v>45</v>
      </c>
      <c r="P13" s="5" t="s">
        <v>46</v>
      </c>
      <c r="Q13" s="5" t="s">
        <v>47</v>
      </c>
      <c r="R13" s="5" t="s">
        <v>48</v>
      </c>
      <c r="S13" s="6"/>
    </row>
    <row r="14" spans="2:25" ht="3" customHeight="1" x14ac:dyDescent="0.3">
      <c r="C14" s="1"/>
      <c r="D14" s="34"/>
      <c r="E14" s="1"/>
      <c r="F14" s="1"/>
      <c r="G14" s="1"/>
      <c r="H14" s="1"/>
      <c r="I14" s="1"/>
      <c r="J14" s="1"/>
      <c r="K14" s="1"/>
      <c r="L14" s="1"/>
      <c r="N14" s="24"/>
      <c r="O14" s="24"/>
      <c r="P14" s="24"/>
      <c r="Q14" s="24"/>
      <c r="R14" s="24"/>
      <c r="S14" s="1"/>
    </row>
    <row r="15" spans="2:25" ht="13.5" customHeight="1" x14ac:dyDescent="0.3">
      <c r="C15" s="19"/>
      <c r="D15" s="4">
        <v>5</v>
      </c>
      <c r="E15" s="19"/>
      <c r="F15" s="19"/>
      <c r="G15" s="19"/>
      <c r="H15" s="19"/>
      <c r="I15" s="10" t="s">
        <v>49</v>
      </c>
      <c r="J15" s="6"/>
      <c r="K15" s="6"/>
      <c r="L15" s="6"/>
      <c r="N15" s="24"/>
      <c r="O15" s="24"/>
      <c r="P15" s="24"/>
      <c r="Q15" s="24"/>
      <c r="R15" s="24"/>
      <c r="S15" s="6"/>
      <c r="W15" s="5" t="s">
        <v>50</v>
      </c>
    </row>
    <row r="16" spans="2:25" ht="180" x14ac:dyDescent="0.3">
      <c r="C16" s="39" t="s">
        <v>51</v>
      </c>
      <c r="D16" s="4">
        <v>5</v>
      </c>
      <c r="E16" s="4" t="s">
        <v>52</v>
      </c>
      <c r="F16" s="11" t="s">
        <v>53</v>
      </c>
      <c r="G16" s="11"/>
      <c r="H16" s="11" t="s">
        <v>54</v>
      </c>
      <c r="I16" s="15" t="s">
        <v>55</v>
      </c>
      <c r="J16" s="20"/>
      <c r="K16" s="70" t="s">
        <v>56</v>
      </c>
      <c r="L16" s="38"/>
      <c r="M16" s="37"/>
      <c r="N16" s="24"/>
      <c r="O16" s="8"/>
      <c r="P16" s="9"/>
      <c r="Q16" s="4" t="str">
        <f>IF($O16="N/A","",IF($P16="","",IF($P16&gt;=85%,"C","NC")))</f>
        <v/>
      </c>
      <c r="R16" s="12" t="str">
        <f>IF($O16="N/A","",IF($P16="","",$P16*$W16))</f>
        <v/>
      </c>
      <c r="S16" s="6"/>
      <c r="T16" s="24"/>
      <c r="U16" s="24"/>
      <c r="V16" s="24"/>
      <c r="W16" s="64">
        <f>IF(O16="N/A",0,D16)</f>
        <v>5</v>
      </c>
      <c r="X16" s="27"/>
      <c r="Y16" s="27"/>
    </row>
    <row r="17" spans="3:25" ht="24" x14ac:dyDescent="0.3">
      <c r="C17" s="39" t="s">
        <v>57</v>
      </c>
      <c r="D17" s="4">
        <v>2</v>
      </c>
      <c r="E17" s="4" t="s">
        <v>58</v>
      </c>
      <c r="F17" s="11" t="s">
        <v>53</v>
      </c>
      <c r="G17" s="11"/>
      <c r="H17" s="11"/>
      <c r="I17" s="15" t="s">
        <v>59</v>
      </c>
      <c r="J17" s="20"/>
      <c r="K17" s="70" t="s">
        <v>60</v>
      </c>
      <c r="L17" s="38"/>
      <c r="M17" s="38"/>
      <c r="N17" s="24"/>
      <c r="O17" s="8"/>
      <c r="P17" s="9"/>
      <c r="Q17" s="4" t="str">
        <f>IF($O17="N/A","",IF($P17="","",IF($P17&gt;=85%,"C","NC")))</f>
        <v/>
      </c>
      <c r="R17" s="12" t="str">
        <f>IF($O17="N/A","",IF($P17="","",$P17*$W17))</f>
        <v/>
      </c>
      <c r="S17" s="6"/>
      <c r="T17" s="24"/>
      <c r="U17" s="24"/>
      <c r="V17" s="24"/>
      <c r="W17" s="64">
        <f>IF(O17="N/A",0,D17)</f>
        <v>2</v>
      </c>
      <c r="X17" s="27"/>
      <c r="Y17" s="27"/>
    </row>
    <row r="18" spans="3:25" ht="36" x14ac:dyDescent="0.3">
      <c r="C18" s="39" t="s">
        <v>61</v>
      </c>
      <c r="D18" s="4">
        <v>5</v>
      </c>
      <c r="E18" s="4" t="s">
        <v>52</v>
      </c>
      <c r="F18" s="11" t="s">
        <v>53</v>
      </c>
      <c r="G18" s="11"/>
      <c r="H18" s="42" t="s">
        <v>62</v>
      </c>
      <c r="I18" s="15" t="s">
        <v>63</v>
      </c>
      <c r="J18" s="20"/>
      <c r="K18" s="70" t="s">
        <v>64</v>
      </c>
      <c r="L18" s="38"/>
      <c r="M18" s="38"/>
      <c r="N18" s="24"/>
      <c r="O18" s="8"/>
      <c r="P18" s="71"/>
      <c r="Q18" s="4" t="str">
        <f>IF($O18="N/A","",IF($P18="","",IF($P18&gt;=85%,"C","NC")))</f>
        <v/>
      </c>
      <c r="R18" s="12" t="str">
        <f>IF($O18="N/A","",IF($P18="","",$P18*$W18))</f>
        <v/>
      </c>
      <c r="S18" s="6"/>
      <c r="T18" s="24"/>
      <c r="U18" s="24"/>
      <c r="V18" s="24"/>
      <c r="W18" s="64">
        <f>IF(O18="N/A",0,D18)</f>
        <v>5</v>
      </c>
      <c r="X18" s="27"/>
      <c r="Y18" s="27"/>
    </row>
    <row r="19" spans="3:25" ht="24" x14ac:dyDescent="0.3">
      <c r="C19" s="39" t="s">
        <v>65</v>
      </c>
      <c r="D19" s="4">
        <v>2</v>
      </c>
      <c r="E19" s="4" t="s">
        <v>58</v>
      </c>
      <c r="F19" s="11" t="s">
        <v>53</v>
      </c>
      <c r="G19" s="11"/>
      <c r="H19" s="11"/>
      <c r="I19" s="15" t="s">
        <v>66</v>
      </c>
      <c r="J19" s="21"/>
      <c r="K19" s="70"/>
      <c r="L19" s="38"/>
      <c r="M19" s="37"/>
      <c r="N19" s="24"/>
      <c r="O19" s="8"/>
      <c r="P19" s="9"/>
      <c r="Q19" s="4" t="str">
        <f>IF($O19="N/A","",IF($P19="","",IF($P19&gt;=85%,"C","NC")))</f>
        <v/>
      </c>
      <c r="R19" s="12" t="str">
        <f>IF($O19="N/A","",IF($P19="","",$P19*$W19))</f>
        <v/>
      </c>
      <c r="S19" s="6"/>
      <c r="T19" s="24"/>
      <c r="U19" s="24"/>
      <c r="V19" s="24"/>
      <c r="W19" s="64">
        <f>IF(O19="N/A",0,D19)</f>
        <v>2</v>
      </c>
      <c r="X19" s="27"/>
      <c r="Y19" s="27"/>
    </row>
    <row r="20" spans="3:25" x14ac:dyDescent="0.3">
      <c r="C20" s="39" t="s">
        <v>67</v>
      </c>
      <c r="D20" s="4">
        <v>1</v>
      </c>
      <c r="E20" s="4" t="s">
        <v>68</v>
      </c>
      <c r="F20" s="11" t="s">
        <v>53</v>
      </c>
      <c r="G20" s="11"/>
      <c r="H20" s="11"/>
      <c r="I20" s="15" t="s">
        <v>69</v>
      </c>
      <c r="J20" s="21"/>
      <c r="K20" s="70"/>
      <c r="L20" s="38"/>
      <c r="M20" s="37"/>
      <c r="N20" s="24"/>
      <c r="O20" s="8"/>
      <c r="P20" s="9"/>
      <c r="Q20" s="4" t="str">
        <f>IF($O20="N/A","",IF($P20="","",IF($P20&gt;=85%,"C","NC")))</f>
        <v/>
      </c>
      <c r="R20" s="12" t="str">
        <f>IF($O20="N/A","",IF($P20="","",$P20*$W20))</f>
        <v/>
      </c>
      <c r="S20" s="6"/>
      <c r="T20" s="24"/>
      <c r="U20" s="24"/>
      <c r="V20" s="24"/>
      <c r="W20" s="64">
        <f>IF(O20="N/A",0,D20)</f>
        <v>1</v>
      </c>
      <c r="X20" s="27"/>
      <c r="Y20" s="27"/>
    </row>
    <row r="21" spans="3:25" x14ac:dyDescent="0.3">
      <c r="C21" s="65"/>
      <c r="D21" s="27"/>
      <c r="E21" s="65"/>
      <c r="F21" s="65"/>
      <c r="G21" s="65"/>
      <c r="H21" s="65"/>
      <c r="I21" s="65"/>
      <c r="J21" s="65"/>
      <c r="K21" s="65"/>
      <c r="L21" s="65"/>
      <c r="M21" s="23"/>
      <c r="N21" s="19"/>
      <c r="O21" s="19"/>
      <c r="P21" s="19"/>
      <c r="Q21" s="19"/>
      <c r="R21" s="61" t="str">
        <f>IF(SUM(R16:R20)=0,"-",IFERROR(SUM(R16:R20),""))</f>
        <v>-</v>
      </c>
      <c r="S21" s="6"/>
      <c r="T21" s="24"/>
      <c r="U21" s="24"/>
      <c r="V21" s="24"/>
      <c r="W21" s="24"/>
      <c r="X21" s="27"/>
      <c r="Y21" s="27"/>
    </row>
    <row r="22" spans="3:25" x14ac:dyDescent="0.3">
      <c r="C22" s="65"/>
      <c r="D22" s="27"/>
      <c r="E22" s="65"/>
      <c r="F22" s="65"/>
      <c r="G22" s="65"/>
      <c r="H22" s="65"/>
      <c r="I22" s="65"/>
      <c r="J22" s="65"/>
      <c r="K22" s="65"/>
      <c r="L22" s="65"/>
      <c r="M22" s="23"/>
      <c r="N22" s="19"/>
      <c r="O22" s="61" t="str">
        <f>IF(O16="N/A",IF(O17="N/A",IF(O18="N/A",IF(O19="N/A",IF(O20="N/A","N/A","-"),"-"),"-"),"-"),"-")</f>
        <v>-</v>
      </c>
      <c r="P22" s="69" t="str">
        <f>IF(O22="N/A","N/A",$R22)</f>
        <v>-</v>
      </c>
      <c r="Q22" s="19"/>
      <c r="R22" s="62" t="str">
        <f>IF(R21="-","-",IFERROR(($P16*W16+$P17*W17+$P18*W18+$P19*W19+$P20*W20)/(SUM(W16:W20)),""))</f>
        <v>-</v>
      </c>
      <c r="S22" s="6"/>
      <c r="T22" s="24"/>
      <c r="U22" s="24"/>
      <c r="V22" s="24"/>
      <c r="W22" s="24"/>
      <c r="X22" s="27"/>
      <c r="Y22" s="27"/>
    </row>
    <row r="23" spans="3:25" ht="3.75" customHeight="1" x14ac:dyDescent="0.3">
      <c r="C23" s="19"/>
      <c r="E23" s="19"/>
      <c r="F23" s="19"/>
      <c r="G23" s="19"/>
      <c r="H23" s="19"/>
      <c r="I23" s="19"/>
      <c r="J23" s="19"/>
      <c r="K23" s="19"/>
      <c r="L23" s="19"/>
      <c r="M23" s="6"/>
      <c r="N23" s="19"/>
      <c r="O23" s="19"/>
      <c r="P23" s="19"/>
      <c r="Q23" s="19"/>
      <c r="R23" s="19"/>
      <c r="S23" s="6"/>
    </row>
    <row r="24" spans="3:25" ht="14.25" customHeight="1" x14ac:dyDescent="0.3">
      <c r="C24" s="19"/>
      <c r="D24" s="40">
        <v>5</v>
      </c>
      <c r="E24" s="1"/>
      <c r="F24" s="1"/>
      <c r="G24" s="1"/>
      <c r="H24" s="1"/>
      <c r="I24" s="10" t="s">
        <v>70</v>
      </c>
      <c r="J24" s="22"/>
      <c r="K24" s="22"/>
      <c r="L24" s="22"/>
      <c r="M24" s="6"/>
      <c r="N24" s="6"/>
      <c r="O24" s="6"/>
      <c r="P24" s="6"/>
      <c r="Q24" s="6"/>
      <c r="R24" s="23"/>
      <c r="S24" s="6"/>
      <c r="T24" s="24"/>
      <c r="U24" s="24"/>
      <c r="V24" s="24"/>
      <c r="W24" s="5" t="s">
        <v>50</v>
      </c>
    </row>
    <row r="25" spans="3:25" ht="24" x14ac:dyDescent="0.3">
      <c r="C25" s="39" t="s">
        <v>71</v>
      </c>
      <c r="D25" s="4">
        <v>5</v>
      </c>
      <c r="E25" s="4" t="s">
        <v>52</v>
      </c>
      <c r="F25" s="11" t="s">
        <v>53</v>
      </c>
      <c r="G25" s="4" t="s">
        <v>72</v>
      </c>
      <c r="H25" s="4" t="s">
        <v>73</v>
      </c>
      <c r="I25" s="15" t="s">
        <v>74</v>
      </c>
      <c r="J25" s="22"/>
      <c r="K25" s="70"/>
      <c r="L25" s="38"/>
      <c r="M25" s="37"/>
      <c r="N25" s="24"/>
      <c r="O25" s="8"/>
      <c r="P25" s="9"/>
      <c r="Q25" s="4" t="str">
        <f t="shared" ref="Q25:Q57" si="0">IF($O25="N/A","",IF($P25="","",IF($P25&gt;=85%,"C","NC")))</f>
        <v/>
      </c>
      <c r="R25" s="12" t="str">
        <f t="shared" ref="R25:R57" si="1">IF($O25="N/A","",IF($P25="","",$P25*$W25))</f>
        <v/>
      </c>
      <c r="S25" s="6"/>
      <c r="T25" s="24"/>
      <c r="U25" s="24"/>
      <c r="V25" s="24"/>
      <c r="W25" s="64">
        <f t="shared" ref="W25:W57" si="2">IF(O25="N/A",0,D25)</f>
        <v>5</v>
      </c>
    </row>
    <row r="26" spans="3:25" x14ac:dyDescent="0.3">
      <c r="C26" s="39" t="s">
        <v>75</v>
      </c>
      <c r="D26" s="4">
        <v>1</v>
      </c>
      <c r="E26" s="4" t="s">
        <v>68</v>
      </c>
      <c r="F26" s="11" t="s">
        <v>53</v>
      </c>
      <c r="G26" s="4"/>
      <c r="H26" s="4" t="s">
        <v>76</v>
      </c>
      <c r="I26" s="15" t="s">
        <v>77</v>
      </c>
      <c r="J26" s="22"/>
      <c r="K26" s="70"/>
      <c r="L26" s="38"/>
      <c r="M26" s="37"/>
      <c r="N26" s="24"/>
      <c r="O26" s="8"/>
      <c r="P26" s="9"/>
      <c r="Q26" s="4" t="str">
        <f t="shared" si="0"/>
        <v/>
      </c>
      <c r="R26" s="12" t="str">
        <f t="shared" si="1"/>
        <v/>
      </c>
      <c r="S26" s="6"/>
      <c r="T26" s="24"/>
      <c r="U26" s="24"/>
      <c r="V26" s="24"/>
      <c r="W26" s="64">
        <f t="shared" si="2"/>
        <v>1</v>
      </c>
    </row>
    <row r="27" spans="3:25" ht="72" x14ac:dyDescent="0.3">
      <c r="C27" s="39" t="s">
        <v>78</v>
      </c>
      <c r="D27" s="4">
        <v>5</v>
      </c>
      <c r="E27" s="4" t="s">
        <v>52</v>
      </c>
      <c r="F27" s="11" t="s">
        <v>53</v>
      </c>
      <c r="G27" s="4"/>
      <c r="H27" s="44">
        <v>153419</v>
      </c>
      <c r="I27" s="15" t="s">
        <v>79</v>
      </c>
      <c r="J27" s="22"/>
      <c r="K27" s="70" t="s">
        <v>80</v>
      </c>
      <c r="L27" s="38"/>
      <c r="M27" s="37"/>
      <c r="N27" s="24"/>
      <c r="O27" s="8"/>
      <c r="P27" s="9"/>
      <c r="Q27" s="4" t="str">
        <f t="shared" si="0"/>
        <v/>
      </c>
      <c r="R27" s="12" t="str">
        <f t="shared" si="1"/>
        <v/>
      </c>
      <c r="S27" s="6"/>
      <c r="T27" s="24"/>
      <c r="U27" s="24"/>
      <c r="V27" s="24"/>
      <c r="W27" s="64">
        <f t="shared" si="2"/>
        <v>5</v>
      </c>
    </row>
    <row r="28" spans="3:25" x14ac:dyDescent="0.3">
      <c r="C28" s="39" t="s">
        <v>78</v>
      </c>
      <c r="D28" s="4">
        <v>2</v>
      </c>
      <c r="E28" s="4" t="s">
        <v>58</v>
      </c>
      <c r="F28" s="11" t="s">
        <v>53</v>
      </c>
      <c r="G28" s="4"/>
      <c r="H28" s="4" t="s">
        <v>81</v>
      </c>
      <c r="I28" s="15" t="s">
        <v>82</v>
      </c>
      <c r="J28" s="22"/>
      <c r="K28" s="70"/>
      <c r="L28" s="38"/>
      <c r="M28" s="37"/>
      <c r="N28" s="24"/>
      <c r="O28" s="8"/>
      <c r="P28" s="9"/>
      <c r="Q28" s="4" t="str">
        <f t="shared" si="0"/>
        <v/>
      </c>
      <c r="R28" s="12" t="str">
        <f t="shared" si="1"/>
        <v/>
      </c>
      <c r="S28" s="6"/>
      <c r="T28" s="24"/>
      <c r="U28" s="24"/>
      <c r="V28" s="24"/>
      <c r="W28" s="64">
        <f t="shared" si="2"/>
        <v>2</v>
      </c>
    </row>
    <row r="29" spans="3:25" x14ac:dyDescent="0.3">
      <c r="C29" s="39" t="s">
        <v>83</v>
      </c>
      <c r="D29" s="4">
        <v>2</v>
      </c>
      <c r="E29" s="4" t="s">
        <v>58</v>
      </c>
      <c r="F29" s="11" t="s">
        <v>53</v>
      </c>
      <c r="G29" s="4"/>
      <c r="H29" s="4" t="s">
        <v>84</v>
      </c>
      <c r="I29" s="15" t="s">
        <v>85</v>
      </c>
      <c r="J29" s="22"/>
      <c r="K29" s="70"/>
      <c r="L29" s="38"/>
      <c r="M29" s="37"/>
      <c r="N29" s="24"/>
      <c r="O29" s="8"/>
      <c r="P29" s="9"/>
      <c r="Q29" s="4" t="str">
        <f t="shared" si="0"/>
        <v/>
      </c>
      <c r="R29" s="12" t="str">
        <f t="shared" si="1"/>
        <v/>
      </c>
      <c r="S29" s="6"/>
      <c r="T29" s="24"/>
      <c r="U29" s="24"/>
      <c r="V29" s="24"/>
      <c r="W29" s="64">
        <f t="shared" si="2"/>
        <v>2</v>
      </c>
    </row>
    <row r="30" spans="3:25" x14ac:dyDescent="0.3">
      <c r="C30" s="39" t="s">
        <v>86</v>
      </c>
      <c r="D30" s="4">
        <v>1</v>
      </c>
      <c r="E30" s="4" t="s">
        <v>68</v>
      </c>
      <c r="F30" s="11" t="s">
        <v>53</v>
      </c>
      <c r="G30" s="4"/>
      <c r="H30" s="4" t="s">
        <v>87</v>
      </c>
      <c r="I30" s="15" t="s">
        <v>88</v>
      </c>
      <c r="J30" s="22"/>
      <c r="K30" s="70"/>
      <c r="L30" s="38"/>
      <c r="M30" s="37"/>
      <c r="N30" s="24"/>
      <c r="O30" s="8"/>
      <c r="P30" s="9"/>
      <c r="Q30" s="4" t="str">
        <f t="shared" si="0"/>
        <v/>
      </c>
      <c r="R30" s="12" t="str">
        <f t="shared" si="1"/>
        <v/>
      </c>
      <c r="S30" s="6"/>
      <c r="T30" s="24"/>
      <c r="U30" s="24"/>
      <c r="V30" s="24"/>
      <c r="W30" s="64">
        <f t="shared" si="2"/>
        <v>1</v>
      </c>
    </row>
    <row r="31" spans="3:25" ht="48" x14ac:dyDescent="0.3">
      <c r="C31" s="39" t="s">
        <v>89</v>
      </c>
      <c r="D31" s="4">
        <v>2</v>
      </c>
      <c r="E31" s="4" t="s">
        <v>58</v>
      </c>
      <c r="F31" s="11" t="s">
        <v>53</v>
      </c>
      <c r="G31" s="4"/>
      <c r="H31" s="4" t="s">
        <v>90</v>
      </c>
      <c r="I31" s="15" t="s">
        <v>91</v>
      </c>
      <c r="J31" s="22"/>
      <c r="K31" s="70" t="s">
        <v>92</v>
      </c>
      <c r="L31" s="38"/>
      <c r="M31" s="37"/>
      <c r="N31" s="24"/>
      <c r="O31" s="8"/>
      <c r="P31" s="9"/>
      <c r="Q31" s="4" t="str">
        <f t="shared" si="0"/>
        <v/>
      </c>
      <c r="R31" s="12" t="str">
        <f t="shared" si="1"/>
        <v/>
      </c>
      <c r="S31" s="6"/>
      <c r="T31" s="24"/>
      <c r="U31" s="24"/>
      <c r="V31" s="24"/>
      <c r="W31" s="64">
        <f t="shared" si="2"/>
        <v>2</v>
      </c>
    </row>
    <row r="32" spans="3:25" ht="24" x14ac:dyDescent="0.3">
      <c r="C32" s="39" t="s">
        <v>93</v>
      </c>
      <c r="D32" s="4">
        <v>5</v>
      </c>
      <c r="E32" s="4" t="s">
        <v>52</v>
      </c>
      <c r="F32" s="11" t="s">
        <v>53</v>
      </c>
      <c r="G32" s="4" t="s">
        <v>72</v>
      </c>
      <c r="H32" s="4" t="s">
        <v>94</v>
      </c>
      <c r="I32" s="15" t="s">
        <v>95</v>
      </c>
      <c r="J32" s="22"/>
      <c r="K32" s="70" t="s">
        <v>96</v>
      </c>
      <c r="L32" s="38"/>
      <c r="M32" s="37"/>
      <c r="N32" s="24"/>
      <c r="O32" s="8"/>
      <c r="P32" s="9"/>
      <c r="Q32" s="4" t="str">
        <f>IF($O32="N/A","",IF($P32="","",IF($P32&gt;=85%,"C","NC")))</f>
        <v/>
      </c>
      <c r="R32" s="12" t="str">
        <f t="shared" si="1"/>
        <v/>
      </c>
      <c r="S32" s="6"/>
      <c r="T32" s="24"/>
      <c r="U32" s="24"/>
      <c r="V32" s="24"/>
      <c r="W32" s="64">
        <f t="shared" si="2"/>
        <v>5</v>
      </c>
    </row>
    <row r="33" spans="3:23" x14ac:dyDescent="0.3">
      <c r="C33" s="39" t="s">
        <v>97</v>
      </c>
      <c r="D33" s="4">
        <v>5</v>
      </c>
      <c r="E33" s="4" t="s">
        <v>52</v>
      </c>
      <c r="F33" s="11" t="s">
        <v>53</v>
      </c>
      <c r="G33" s="4" t="s">
        <v>72</v>
      </c>
      <c r="H33" s="4" t="s">
        <v>98</v>
      </c>
      <c r="I33" s="15" t="s">
        <v>99</v>
      </c>
      <c r="J33" s="22"/>
      <c r="K33" s="70" t="s">
        <v>100</v>
      </c>
      <c r="L33" s="38"/>
      <c r="M33" s="37"/>
      <c r="N33" s="24"/>
      <c r="O33" s="8"/>
      <c r="P33" s="9"/>
      <c r="Q33" s="4" t="str">
        <f t="shared" si="0"/>
        <v/>
      </c>
      <c r="R33" s="12" t="str">
        <f t="shared" si="1"/>
        <v/>
      </c>
      <c r="S33" s="6"/>
      <c r="T33" s="24"/>
      <c r="U33" s="24"/>
      <c r="V33" s="24"/>
      <c r="W33" s="64">
        <f t="shared" si="2"/>
        <v>5</v>
      </c>
    </row>
    <row r="34" spans="3:23" x14ac:dyDescent="0.3">
      <c r="C34" s="39" t="s">
        <v>101</v>
      </c>
      <c r="D34" s="4">
        <v>5</v>
      </c>
      <c r="E34" s="4" t="s">
        <v>52</v>
      </c>
      <c r="F34" s="11" t="s">
        <v>53</v>
      </c>
      <c r="G34" s="4" t="s">
        <v>72</v>
      </c>
      <c r="H34" s="4" t="s">
        <v>98</v>
      </c>
      <c r="I34" s="15" t="s">
        <v>102</v>
      </c>
      <c r="J34" s="22"/>
      <c r="K34" s="70" t="s">
        <v>100</v>
      </c>
      <c r="L34" s="38"/>
      <c r="M34" s="37"/>
      <c r="N34" s="24"/>
      <c r="O34" s="8"/>
      <c r="P34" s="9"/>
      <c r="Q34" s="4" t="str">
        <f t="shared" si="0"/>
        <v/>
      </c>
      <c r="R34" s="12" t="str">
        <f t="shared" si="1"/>
        <v/>
      </c>
      <c r="S34" s="6"/>
      <c r="T34" s="24"/>
      <c r="U34" s="24"/>
      <c r="V34" s="24"/>
      <c r="W34" s="64">
        <f t="shared" si="2"/>
        <v>5</v>
      </c>
    </row>
    <row r="35" spans="3:23" ht="24" x14ac:dyDescent="0.3">
      <c r="C35" s="39" t="s">
        <v>103</v>
      </c>
      <c r="D35" s="4">
        <v>2</v>
      </c>
      <c r="E35" s="4" t="s">
        <v>58</v>
      </c>
      <c r="F35" s="11" t="s">
        <v>53</v>
      </c>
      <c r="G35" s="4"/>
      <c r="H35" s="4"/>
      <c r="I35" s="15" t="s">
        <v>104</v>
      </c>
      <c r="J35" s="22"/>
      <c r="K35" s="70" t="s">
        <v>105</v>
      </c>
      <c r="L35" s="38"/>
      <c r="M35" s="37"/>
      <c r="N35" s="24"/>
      <c r="O35" s="8"/>
      <c r="P35" s="9"/>
      <c r="Q35" s="4" t="str">
        <f t="shared" si="0"/>
        <v/>
      </c>
      <c r="R35" s="12" t="str">
        <f t="shared" si="1"/>
        <v/>
      </c>
      <c r="S35" s="6"/>
      <c r="T35" s="24"/>
      <c r="U35" s="24"/>
      <c r="V35" s="24"/>
      <c r="W35" s="64">
        <f t="shared" si="2"/>
        <v>2</v>
      </c>
    </row>
    <row r="36" spans="3:23" ht="24" x14ac:dyDescent="0.3">
      <c r="C36" s="39" t="s">
        <v>106</v>
      </c>
      <c r="D36" s="4">
        <v>5</v>
      </c>
      <c r="E36" s="4" t="s">
        <v>52</v>
      </c>
      <c r="F36" s="11" t="s">
        <v>53</v>
      </c>
      <c r="G36" s="4" t="s">
        <v>72</v>
      </c>
      <c r="H36" s="4" t="s">
        <v>94</v>
      </c>
      <c r="I36" s="15" t="s">
        <v>107</v>
      </c>
      <c r="J36" s="22"/>
      <c r="K36" s="70" t="s">
        <v>108</v>
      </c>
      <c r="L36" s="38"/>
      <c r="M36" s="37"/>
      <c r="N36" s="24"/>
      <c r="O36" s="8"/>
      <c r="P36" s="9"/>
      <c r="Q36" s="4" t="str">
        <f t="shared" si="0"/>
        <v/>
      </c>
      <c r="R36" s="12" t="str">
        <f t="shared" si="1"/>
        <v/>
      </c>
      <c r="S36" s="6"/>
      <c r="T36" s="24"/>
      <c r="U36" s="24"/>
      <c r="V36" s="24"/>
      <c r="W36" s="64">
        <f t="shared" si="2"/>
        <v>5</v>
      </c>
    </row>
    <row r="37" spans="3:23" ht="24" x14ac:dyDescent="0.3">
      <c r="C37" s="39" t="s">
        <v>109</v>
      </c>
      <c r="D37" s="4">
        <v>5</v>
      </c>
      <c r="E37" s="4" t="s">
        <v>52</v>
      </c>
      <c r="F37" s="11" t="s">
        <v>53</v>
      </c>
      <c r="G37" s="4" t="s">
        <v>72</v>
      </c>
      <c r="H37" s="4" t="s">
        <v>110</v>
      </c>
      <c r="I37" s="15" t="s">
        <v>111</v>
      </c>
      <c r="J37" s="22"/>
      <c r="K37" s="70" t="s">
        <v>112</v>
      </c>
      <c r="L37" s="38"/>
      <c r="M37" s="37"/>
      <c r="N37" s="24"/>
      <c r="O37" s="8"/>
      <c r="P37" s="9"/>
      <c r="Q37" s="4" t="str">
        <f t="shared" si="0"/>
        <v/>
      </c>
      <c r="R37" s="12" t="str">
        <f t="shared" si="1"/>
        <v/>
      </c>
      <c r="S37" s="6"/>
      <c r="T37" s="24"/>
      <c r="U37" s="24"/>
      <c r="V37" s="24"/>
      <c r="W37" s="64">
        <f t="shared" si="2"/>
        <v>5</v>
      </c>
    </row>
    <row r="38" spans="3:23" ht="228" x14ac:dyDescent="0.3">
      <c r="C38" s="39" t="s">
        <v>113</v>
      </c>
      <c r="D38" s="4">
        <v>5</v>
      </c>
      <c r="E38" s="4" t="s">
        <v>52</v>
      </c>
      <c r="F38" s="11" t="s">
        <v>53</v>
      </c>
      <c r="G38" s="4"/>
      <c r="H38" s="4" t="s">
        <v>94</v>
      </c>
      <c r="I38" s="15" t="s">
        <v>114</v>
      </c>
      <c r="J38" s="22"/>
      <c r="K38" s="70" t="s">
        <v>115</v>
      </c>
      <c r="L38" s="38"/>
      <c r="M38" s="37"/>
      <c r="N38" s="24"/>
      <c r="O38" s="8"/>
      <c r="P38" s="9"/>
      <c r="Q38" s="4" t="str">
        <f t="shared" si="0"/>
        <v/>
      </c>
      <c r="R38" s="12" t="str">
        <f t="shared" si="1"/>
        <v/>
      </c>
      <c r="S38" s="6"/>
      <c r="T38" s="24"/>
      <c r="U38" s="24"/>
      <c r="V38" s="24"/>
      <c r="W38" s="64">
        <f t="shared" si="2"/>
        <v>5</v>
      </c>
    </row>
    <row r="39" spans="3:23" x14ac:dyDescent="0.3">
      <c r="C39" s="39" t="s">
        <v>116</v>
      </c>
      <c r="D39" s="4">
        <v>5</v>
      </c>
      <c r="E39" s="4" t="s">
        <v>52</v>
      </c>
      <c r="F39" s="11" t="s">
        <v>53</v>
      </c>
      <c r="G39" s="4"/>
      <c r="H39" s="4" t="s">
        <v>98</v>
      </c>
      <c r="I39" s="15" t="s">
        <v>117</v>
      </c>
      <c r="J39" s="22"/>
      <c r="K39" s="70" t="s">
        <v>118</v>
      </c>
      <c r="L39" s="38"/>
      <c r="M39" s="37"/>
      <c r="N39" s="24"/>
      <c r="O39" s="8"/>
      <c r="P39" s="9"/>
      <c r="Q39" s="4" t="str">
        <f t="shared" si="0"/>
        <v/>
      </c>
      <c r="R39" s="12" t="str">
        <f t="shared" si="1"/>
        <v/>
      </c>
      <c r="S39" s="6"/>
      <c r="T39" s="24"/>
      <c r="U39" s="24"/>
      <c r="V39" s="24"/>
      <c r="W39" s="64">
        <f t="shared" si="2"/>
        <v>5</v>
      </c>
    </row>
    <row r="40" spans="3:23" ht="24" x14ac:dyDescent="0.3">
      <c r="C40" s="39" t="s">
        <v>119</v>
      </c>
      <c r="D40" s="4">
        <v>5</v>
      </c>
      <c r="E40" s="4" t="s">
        <v>52</v>
      </c>
      <c r="F40" s="11" t="s">
        <v>53</v>
      </c>
      <c r="G40" s="4"/>
      <c r="H40" s="4" t="s">
        <v>98</v>
      </c>
      <c r="I40" s="15" t="s">
        <v>120</v>
      </c>
      <c r="J40" s="22"/>
      <c r="K40" s="70" t="s">
        <v>121</v>
      </c>
      <c r="L40" s="38"/>
      <c r="M40" s="37"/>
      <c r="N40" s="24"/>
      <c r="O40" s="8"/>
      <c r="P40" s="9"/>
      <c r="Q40" s="4" t="str">
        <f t="shared" si="0"/>
        <v/>
      </c>
      <c r="R40" s="12" t="str">
        <f t="shared" si="1"/>
        <v/>
      </c>
      <c r="S40" s="6"/>
      <c r="T40" s="24"/>
      <c r="U40" s="24"/>
      <c r="V40" s="24"/>
      <c r="W40" s="64">
        <f t="shared" si="2"/>
        <v>5</v>
      </c>
    </row>
    <row r="41" spans="3:23" ht="48" x14ac:dyDescent="0.3">
      <c r="C41" s="39" t="s">
        <v>122</v>
      </c>
      <c r="D41" s="4">
        <v>5</v>
      </c>
      <c r="E41" s="4" t="s">
        <v>52</v>
      </c>
      <c r="F41" s="11" t="s">
        <v>53</v>
      </c>
      <c r="G41" s="4"/>
      <c r="H41" s="4" t="s">
        <v>94</v>
      </c>
      <c r="I41" s="15" t="s">
        <v>123</v>
      </c>
      <c r="J41" s="22"/>
      <c r="K41" s="70" t="s">
        <v>124</v>
      </c>
      <c r="L41" s="38"/>
      <c r="M41" s="37"/>
      <c r="N41" s="24"/>
      <c r="O41" s="8"/>
      <c r="P41" s="9"/>
      <c r="Q41" s="4" t="str">
        <f t="shared" si="0"/>
        <v/>
      </c>
      <c r="R41" s="12" t="str">
        <f t="shared" si="1"/>
        <v/>
      </c>
      <c r="S41" s="6"/>
      <c r="T41" s="24"/>
      <c r="U41" s="24"/>
      <c r="V41" s="24"/>
      <c r="W41" s="64">
        <f t="shared" si="2"/>
        <v>5</v>
      </c>
    </row>
    <row r="42" spans="3:23" ht="36" x14ac:dyDescent="0.3">
      <c r="C42" s="39" t="s">
        <v>125</v>
      </c>
      <c r="D42" s="4">
        <v>5</v>
      </c>
      <c r="E42" s="4" t="s">
        <v>52</v>
      </c>
      <c r="F42" s="11" t="s">
        <v>53</v>
      </c>
      <c r="G42" s="4"/>
      <c r="H42" s="4" t="s">
        <v>94</v>
      </c>
      <c r="I42" s="15" t="s">
        <v>126</v>
      </c>
      <c r="J42" s="22"/>
      <c r="K42" s="70" t="s">
        <v>127</v>
      </c>
      <c r="L42" s="38"/>
      <c r="M42" s="37"/>
      <c r="N42" s="24"/>
      <c r="O42" s="8"/>
      <c r="P42" s="9"/>
      <c r="Q42" s="4" t="str">
        <f t="shared" si="0"/>
        <v/>
      </c>
      <c r="R42" s="12" t="str">
        <f t="shared" si="1"/>
        <v/>
      </c>
      <c r="S42" s="6"/>
      <c r="T42" s="24"/>
      <c r="U42" s="24"/>
      <c r="V42" s="24"/>
      <c r="W42" s="64">
        <f t="shared" si="2"/>
        <v>5</v>
      </c>
    </row>
    <row r="43" spans="3:23" x14ac:dyDescent="0.3">
      <c r="C43" s="39" t="s">
        <v>128</v>
      </c>
      <c r="D43" s="4">
        <v>5</v>
      </c>
      <c r="E43" s="4" t="s">
        <v>52</v>
      </c>
      <c r="F43" s="11" t="s">
        <v>53</v>
      </c>
      <c r="G43" s="4" t="s">
        <v>72</v>
      </c>
      <c r="H43" s="4" t="s">
        <v>129</v>
      </c>
      <c r="I43" s="15" t="s">
        <v>130</v>
      </c>
      <c r="J43" s="22"/>
      <c r="K43" s="70"/>
      <c r="L43" s="38"/>
      <c r="M43" s="38"/>
      <c r="N43" s="24"/>
      <c r="O43" s="8"/>
      <c r="P43" s="9"/>
      <c r="Q43" s="4" t="str">
        <f t="shared" si="0"/>
        <v/>
      </c>
      <c r="R43" s="12" t="str">
        <f t="shared" si="1"/>
        <v/>
      </c>
      <c r="S43" s="6"/>
      <c r="T43" s="24"/>
      <c r="U43" s="24"/>
      <c r="V43" s="24"/>
      <c r="W43" s="64">
        <f t="shared" si="2"/>
        <v>5</v>
      </c>
    </row>
    <row r="44" spans="3:23" ht="15.75" customHeight="1" x14ac:dyDescent="0.3">
      <c r="C44" s="39" t="s">
        <v>131</v>
      </c>
      <c r="D44" s="4">
        <v>5</v>
      </c>
      <c r="E44" s="4" t="s">
        <v>52</v>
      </c>
      <c r="F44" s="11" t="s">
        <v>53</v>
      </c>
      <c r="G44" s="4"/>
      <c r="H44" s="4" t="s">
        <v>129</v>
      </c>
      <c r="I44" s="15" t="s">
        <v>132</v>
      </c>
      <c r="J44" s="22"/>
      <c r="K44" s="70"/>
      <c r="L44" s="38"/>
      <c r="M44" s="37"/>
      <c r="N44" s="24"/>
      <c r="O44" s="8"/>
      <c r="P44" s="9"/>
      <c r="Q44" s="4" t="str">
        <f t="shared" si="0"/>
        <v/>
      </c>
      <c r="R44" s="12" t="str">
        <f t="shared" si="1"/>
        <v/>
      </c>
      <c r="S44" s="6"/>
      <c r="T44" s="24"/>
      <c r="U44" s="24"/>
      <c r="V44" s="24"/>
      <c r="W44" s="64">
        <f t="shared" si="2"/>
        <v>5</v>
      </c>
    </row>
    <row r="45" spans="3:23" x14ac:dyDescent="0.3">
      <c r="C45" s="39" t="s">
        <v>133</v>
      </c>
      <c r="D45" s="4">
        <v>5</v>
      </c>
      <c r="E45" s="4" t="s">
        <v>52</v>
      </c>
      <c r="F45" s="11" t="s">
        <v>53</v>
      </c>
      <c r="G45" s="4" t="s">
        <v>72</v>
      </c>
      <c r="H45" s="4" t="s">
        <v>134</v>
      </c>
      <c r="I45" s="15" t="s">
        <v>135</v>
      </c>
      <c r="J45" s="22"/>
      <c r="K45" s="70"/>
      <c r="L45" s="38"/>
      <c r="M45" s="37"/>
      <c r="N45" s="24"/>
      <c r="O45" s="8"/>
      <c r="P45" s="9"/>
      <c r="Q45" s="4" t="str">
        <f t="shared" si="0"/>
        <v/>
      </c>
      <c r="R45" s="12" t="str">
        <f t="shared" si="1"/>
        <v/>
      </c>
      <c r="S45" s="6"/>
      <c r="T45" s="24"/>
      <c r="U45" s="24"/>
      <c r="V45" s="24"/>
      <c r="W45" s="64">
        <f t="shared" si="2"/>
        <v>5</v>
      </c>
    </row>
    <row r="46" spans="3:23" x14ac:dyDescent="0.3">
      <c r="C46" s="39" t="s">
        <v>136</v>
      </c>
      <c r="D46" s="4">
        <v>3</v>
      </c>
      <c r="E46" s="4" t="s">
        <v>137</v>
      </c>
      <c r="F46" s="11" t="s">
        <v>53</v>
      </c>
      <c r="G46" s="4"/>
      <c r="H46" s="4" t="s">
        <v>134</v>
      </c>
      <c r="I46" s="15" t="s">
        <v>138</v>
      </c>
      <c r="J46" s="22"/>
      <c r="K46" s="70"/>
      <c r="L46" s="38"/>
      <c r="M46" s="37"/>
      <c r="N46" s="24"/>
      <c r="O46" s="8"/>
      <c r="P46" s="9"/>
      <c r="Q46" s="4" t="str">
        <f t="shared" si="0"/>
        <v/>
      </c>
      <c r="R46" s="12" t="str">
        <f t="shared" si="1"/>
        <v/>
      </c>
      <c r="S46" s="6"/>
      <c r="T46" s="24"/>
      <c r="U46" s="24"/>
      <c r="V46" s="24"/>
      <c r="W46" s="64">
        <f t="shared" si="2"/>
        <v>3</v>
      </c>
    </row>
    <row r="47" spans="3:23" x14ac:dyDescent="0.3">
      <c r="C47" s="39" t="s">
        <v>139</v>
      </c>
      <c r="D47" s="4">
        <v>3</v>
      </c>
      <c r="E47" s="4" t="s">
        <v>137</v>
      </c>
      <c r="F47" s="11" t="s">
        <v>53</v>
      </c>
      <c r="G47" s="4"/>
      <c r="H47" s="4" t="s">
        <v>134</v>
      </c>
      <c r="I47" s="15" t="s">
        <v>140</v>
      </c>
      <c r="J47" s="22"/>
      <c r="K47" s="70"/>
      <c r="L47" s="38"/>
      <c r="M47" s="37"/>
      <c r="N47" s="24"/>
      <c r="O47" s="8"/>
      <c r="P47" s="9"/>
      <c r="Q47" s="4" t="str">
        <f t="shared" si="0"/>
        <v/>
      </c>
      <c r="R47" s="12" t="str">
        <f t="shared" si="1"/>
        <v/>
      </c>
      <c r="S47" s="6"/>
      <c r="T47" s="24"/>
      <c r="U47" s="24"/>
      <c r="V47" s="24"/>
      <c r="W47" s="64">
        <f t="shared" si="2"/>
        <v>3</v>
      </c>
    </row>
    <row r="48" spans="3:23" ht="24" x14ac:dyDescent="0.3">
      <c r="C48" s="39" t="s">
        <v>141</v>
      </c>
      <c r="D48" s="4">
        <v>5</v>
      </c>
      <c r="E48" s="4" t="s">
        <v>52</v>
      </c>
      <c r="F48" s="11" t="s">
        <v>53</v>
      </c>
      <c r="G48" s="4" t="s">
        <v>72</v>
      </c>
      <c r="H48" s="4" t="s">
        <v>134</v>
      </c>
      <c r="I48" s="15" t="s">
        <v>142</v>
      </c>
      <c r="J48" s="22"/>
      <c r="K48" s="70"/>
      <c r="L48" s="38"/>
      <c r="M48" s="37"/>
      <c r="N48" s="24"/>
      <c r="O48" s="8"/>
      <c r="P48" s="9"/>
      <c r="Q48" s="4" t="str">
        <f t="shared" si="0"/>
        <v/>
      </c>
      <c r="R48" s="12" t="str">
        <f t="shared" si="1"/>
        <v/>
      </c>
      <c r="S48" s="6"/>
      <c r="T48" s="24"/>
      <c r="U48" s="24"/>
      <c r="V48" s="24"/>
      <c r="W48" s="64">
        <f t="shared" si="2"/>
        <v>5</v>
      </c>
    </row>
    <row r="49" spans="3:23" ht="12" customHeight="1" x14ac:dyDescent="0.3">
      <c r="C49" s="39" t="s">
        <v>143</v>
      </c>
      <c r="D49" s="4">
        <v>5</v>
      </c>
      <c r="E49" s="4" t="s">
        <v>52</v>
      </c>
      <c r="F49" s="11" t="s">
        <v>53</v>
      </c>
      <c r="G49" s="4" t="s">
        <v>72</v>
      </c>
      <c r="H49" s="4" t="s">
        <v>134</v>
      </c>
      <c r="I49" s="15" t="s">
        <v>144</v>
      </c>
      <c r="J49" s="22"/>
      <c r="K49" s="70"/>
      <c r="L49" s="38"/>
      <c r="M49" s="37"/>
      <c r="N49" s="24"/>
      <c r="O49" s="8"/>
      <c r="P49" s="9"/>
      <c r="Q49" s="4" t="str">
        <f t="shared" si="0"/>
        <v/>
      </c>
      <c r="R49" s="12" t="str">
        <f t="shared" si="1"/>
        <v/>
      </c>
      <c r="S49" s="6"/>
      <c r="T49" s="24"/>
      <c r="U49" s="24"/>
      <c r="V49" s="24"/>
      <c r="W49" s="64">
        <f t="shared" si="2"/>
        <v>5</v>
      </c>
    </row>
    <row r="50" spans="3:23" x14ac:dyDescent="0.3">
      <c r="C50" s="39" t="s">
        <v>145</v>
      </c>
      <c r="D50" s="4">
        <v>2</v>
      </c>
      <c r="E50" s="4" t="s">
        <v>58</v>
      </c>
      <c r="F50" s="11" t="s">
        <v>53</v>
      </c>
      <c r="G50" s="4"/>
      <c r="H50" s="4"/>
      <c r="I50" s="15" t="s">
        <v>146</v>
      </c>
      <c r="J50" s="22"/>
      <c r="K50" s="70"/>
      <c r="L50" s="38"/>
      <c r="M50" s="37"/>
      <c r="N50" s="24"/>
      <c r="O50" s="8"/>
      <c r="P50" s="9"/>
      <c r="Q50" s="4" t="str">
        <f t="shared" si="0"/>
        <v/>
      </c>
      <c r="R50" s="12" t="str">
        <f t="shared" si="1"/>
        <v/>
      </c>
      <c r="S50" s="6"/>
      <c r="T50" s="24"/>
      <c r="U50" s="24"/>
      <c r="V50" s="24"/>
      <c r="W50" s="64">
        <f t="shared" si="2"/>
        <v>2</v>
      </c>
    </row>
    <row r="51" spans="3:23" x14ac:dyDescent="0.3">
      <c r="C51" s="39" t="s">
        <v>147</v>
      </c>
      <c r="D51" s="4">
        <v>5</v>
      </c>
      <c r="E51" s="4" t="s">
        <v>52</v>
      </c>
      <c r="F51" s="11" t="s">
        <v>53</v>
      </c>
      <c r="G51" s="4"/>
      <c r="H51" s="4"/>
      <c r="I51" s="15" t="s">
        <v>148</v>
      </c>
      <c r="J51" s="22"/>
      <c r="K51" s="70"/>
      <c r="L51" s="38"/>
      <c r="M51" s="37"/>
      <c r="N51" s="24"/>
      <c r="O51" s="8"/>
      <c r="P51" s="9"/>
      <c r="Q51" s="4" t="str">
        <f t="shared" si="0"/>
        <v/>
      </c>
      <c r="R51" s="12" t="str">
        <f t="shared" si="1"/>
        <v/>
      </c>
      <c r="S51" s="6"/>
      <c r="T51" s="24"/>
      <c r="U51" s="24"/>
      <c r="V51" s="24"/>
      <c r="W51" s="64">
        <f t="shared" si="2"/>
        <v>5</v>
      </c>
    </row>
    <row r="52" spans="3:23" x14ac:dyDescent="0.3">
      <c r="C52" s="39" t="s">
        <v>149</v>
      </c>
      <c r="D52" s="4">
        <v>5</v>
      </c>
      <c r="E52" s="4" t="s">
        <v>52</v>
      </c>
      <c r="F52" s="11" t="s">
        <v>53</v>
      </c>
      <c r="G52" s="4"/>
      <c r="H52" s="4"/>
      <c r="I52" s="15" t="s">
        <v>150</v>
      </c>
      <c r="J52" s="22"/>
      <c r="K52" s="70"/>
      <c r="L52" s="38"/>
      <c r="M52" s="37"/>
      <c r="N52" s="24"/>
      <c r="O52" s="8"/>
      <c r="P52" s="9"/>
      <c r="Q52" s="4" t="str">
        <f t="shared" si="0"/>
        <v/>
      </c>
      <c r="R52" s="12" t="str">
        <f t="shared" si="1"/>
        <v/>
      </c>
      <c r="S52" s="6"/>
      <c r="T52" s="24"/>
      <c r="U52" s="24"/>
      <c r="V52" s="24"/>
      <c r="W52" s="64">
        <f t="shared" si="2"/>
        <v>5</v>
      </c>
    </row>
    <row r="53" spans="3:23" x14ac:dyDescent="0.3">
      <c r="C53" s="39" t="s">
        <v>151</v>
      </c>
      <c r="D53" s="4">
        <v>3</v>
      </c>
      <c r="E53" s="4" t="s">
        <v>137</v>
      </c>
      <c r="F53" s="11" t="s">
        <v>53</v>
      </c>
      <c r="G53" s="4" t="s">
        <v>152</v>
      </c>
      <c r="H53" s="4" t="s">
        <v>153</v>
      </c>
      <c r="I53" s="15" t="s">
        <v>154</v>
      </c>
      <c r="J53" s="22"/>
      <c r="K53" s="70"/>
      <c r="L53" s="38"/>
      <c r="M53" s="37"/>
      <c r="N53" s="24"/>
      <c r="O53" s="8"/>
      <c r="P53" s="9"/>
      <c r="Q53" s="4" t="str">
        <f t="shared" si="0"/>
        <v/>
      </c>
      <c r="R53" s="12" t="str">
        <f t="shared" si="1"/>
        <v/>
      </c>
      <c r="S53" s="6"/>
      <c r="T53" s="24"/>
      <c r="U53" s="24"/>
      <c r="V53" s="24"/>
      <c r="W53" s="64">
        <f t="shared" si="2"/>
        <v>3</v>
      </c>
    </row>
    <row r="54" spans="3:23" x14ac:dyDescent="0.3">
      <c r="C54" s="39" t="s">
        <v>155</v>
      </c>
      <c r="D54" s="4">
        <v>5</v>
      </c>
      <c r="E54" s="4" t="s">
        <v>52</v>
      </c>
      <c r="F54" s="11" t="s">
        <v>53</v>
      </c>
      <c r="G54" s="4" t="s">
        <v>156</v>
      </c>
      <c r="H54" s="4" t="s">
        <v>157</v>
      </c>
      <c r="I54" s="15" t="s">
        <v>158</v>
      </c>
      <c r="J54" s="22"/>
      <c r="K54" s="70"/>
      <c r="L54" s="38"/>
      <c r="M54" s="37"/>
      <c r="N54" s="24"/>
      <c r="O54" s="8"/>
      <c r="P54" s="9"/>
      <c r="Q54" s="4" t="str">
        <f t="shared" si="0"/>
        <v/>
      </c>
      <c r="R54" s="12" t="str">
        <f t="shared" si="1"/>
        <v/>
      </c>
      <c r="S54" s="6"/>
      <c r="T54" s="24"/>
      <c r="U54" s="24"/>
      <c r="V54" s="24"/>
      <c r="W54" s="64">
        <f t="shared" si="2"/>
        <v>5</v>
      </c>
    </row>
    <row r="55" spans="3:23" x14ac:dyDescent="0.3">
      <c r="C55" s="39" t="s">
        <v>159</v>
      </c>
      <c r="D55" s="4">
        <v>2</v>
      </c>
      <c r="E55" s="4" t="s">
        <v>58</v>
      </c>
      <c r="F55" s="11" t="s">
        <v>53</v>
      </c>
      <c r="G55" s="4"/>
      <c r="H55" s="44">
        <v>153407</v>
      </c>
      <c r="I55" s="15" t="s">
        <v>160</v>
      </c>
      <c r="J55" s="22"/>
      <c r="K55" s="70"/>
      <c r="L55" s="38"/>
      <c r="M55" s="37"/>
      <c r="N55" s="24"/>
      <c r="O55" s="8"/>
      <c r="P55" s="9"/>
      <c r="Q55" s="4" t="str">
        <f t="shared" si="0"/>
        <v/>
      </c>
      <c r="R55" s="12" t="str">
        <f t="shared" si="1"/>
        <v/>
      </c>
      <c r="S55" s="6"/>
      <c r="T55" s="24"/>
      <c r="U55" s="24"/>
      <c r="V55" s="24"/>
      <c r="W55" s="64">
        <f t="shared" si="2"/>
        <v>2</v>
      </c>
    </row>
    <row r="56" spans="3:23" x14ac:dyDescent="0.3">
      <c r="C56" s="39" t="s">
        <v>161</v>
      </c>
      <c r="D56" s="4">
        <v>2</v>
      </c>
      <c r="E56" s="4" t="s">
        <v>58</v>
      </c>
      <c r="F56" s="11" t="s">
        <v>53</v>
      </c>
      <c r="G56" s="4" t="s">
        <v>162</v>
      </c>
      <c r="H56" s="4" t="s">
        <v>163</v>
      </c>
      <c r="I56" s="15" t="s">
        <v>164</v>
      </c>
      <c r="J56" s="22"/>
      <c r="K56" s="70"/>
      <c r="L56" s="38"/>
      <c r="M56" s="37"/>
      <c r="N56" s="24"/>
      <c r="O56" s="8"/>
      <c r="P56" s="9"/>
      <c r="Q56" s="4" t="str">
        <f t="shared" si="0"/>
        <v/>
      </c>
      <c r="R56" s="12" t="str">
        <f t="shared" si="1"/>
        <v/>
      </c>
      <c r="S56" s="6"/>
      <c r="T56" s="24"/>
      <c r="U56" s="24"/>
      <c r="V56" s="24"/>
      <c r="W56" s="64">
        <f t="shared" si="2"/>
        <v>2</v>
      </c>
    </row>
    <row r="57" spans="3:23" x14ac:dyDescent="0.3">
      <c r="C57" s="39" t="s">
        <v>165</v>
      </c>
      <c r="D57" s="4">
        <v>5</v>
      </c>
      <c r="E57" s="4" t="s">
        <v>52</v>
      </c>
      <c r="F57" s="11" t="s">
        <v>53</v>
      </c>
      <c r="G57" s="41" t="s">
        <v>166</v>
      </c>
      <c r="H57" s="4" t="s">
        <v>167</v>
      </c>
      <c r="I57" s="15" t="s">
        <v>168</v>
      </c>
      <c r="J57" s="22"/>
      <c r="K57" s="70"/>
      <c r="L57" s="38"/>
      <c r="M57" s="37"/>
      <c r="N57" s="24"/>
      <c r="O57" s="8"/>
      <c r="P57" s="9"/>
      <c r="Q57" s="4" t="str">
        <f t="shared" si="0"/>
        <v/>
      </c>
      <c r="R57" s="12" t="str">
        <f t="shared" si="1"/>
        <v/>
      </c>
      <c r="S57" s="6"/>
      <c r="T57" s="24"/>
      <c r="U57" s="24"/>
      <c r="V57" s="24"/>
      <c r="W57" s="64">
        <f t="shared" si="2"/>
        <v>5</v>
      </c>
    </row>
    <row r="58" spans="3:23" x14ac:dyDescent="0.3">
      <c r="C58" s="19"/>
      <c r="D58" s="24"/>
      <c r="E58" s="19"/>
      <c r="F58" s="19"/>
      <c r="G58" s="19"/>
      <c r="H58" s="19"/>
      <c r="I58" s="19"/>
      <c r="J58" s="19"/>
      <c r="K58" s="19"/>
      <c r="L58" s="19"/>
      <c r="M58" s="6"/>
      <c r="N58" s="19"/>
      <c r="O58" s="19"/>
      <c r="P58" s="19"/>
      <c r="Q58" s="19"/>
      <c r="R58" s="61" t="str">
        <f>IF(SUM(R25:R57)=0,"-",IFERROR(SUM(R25:R57),""))</f>
        <v>-</v>
      </c>
      <c r="S58" s="6"/>
      <c r="T58" s="24"/>
      <c r="U58" s="24"/>
      <c r="V58" s="24"/>
      <c r="W58" s="24"/>
    </row>
    <row r="59" spans="3:23" x14ac:dyDescent="0.3">
      <c r="C59" s="19"/>
      <c r="D59" s="24"/>
      <c r="E59" s="19"/>
      <c r="F59" s="19"/>
      <c r="G59" s="19"/>
      <c r="H59" s="19"/>
      <c r="I59" s="19"/>
      <c r="J59" s="19"/>
      <c r="K59" s="19"/>
      <c r="L59" s="19"/>
      <c r="M59" s="6"/>
      <c r="N59" s="19"/>
      <c r="O59" s="61" t="str">
        <f>IF(O25="N/A",IF(O26="N/A",IF(O27="N/A",IF(O28="N/A",IF(O29="N/A",IF(O30="N/A",IF(O31="N/A",IF(O33="N/A",IF(O34="N/A",IF(O35="N/A",IF(O36="N/A",IF(O32="N/A",IF(O37="N/A",IF(O38="N/A",IF(O39="N/A",IF(O40="N/A",IF(O41="N/A",IF(O42="N/A",IF(O43="N/A",IF(O44="N/A",IF(O45="N/A",IF(O46="N/A",IF(O47="N/A",IF(O48="N/A",IF(O49="N/A",IF(O50="N/A",IF(O51="N/A",IF(O52="N/A",IF(O53="N/A",IF(O54="N/A",IF(O55="N/A",IF(O56="N/A",IF(O57="N/A","N/A","-"),"-"),"-"),"-"),"-"),"-"),"-"),"-"),"-"),"-"),"-"),"-"),"-"),"-"),"-"),"-"),"-"),"-"),"-"),"-"),"-"),"-"),"-"),"-"),"-"),"-"),"-"),"-"),"-"),"-"),"-"),"-"),"-")</f>
        <v>-</v>
      </c>
      <c r="P59" s="69" t="str">
        <f>IF(O59="N/A","N/A",$R59)</f>
        <v>-</v>
      </c>
      <c r="Q59" s="61"/>
      <c r="R59" s="62" t="str">
        <f>IF(R58="-","-",IFERROR(($P25*W25+$P26*W26+$P27*W27+$P28*W28+$P29*W29+$P30*W30+$P31*W31+$P33*W33+$P34*W34+$P35*W35+$P36*W36+$P32*W32+$P37*W37+$P38*W38+$P39*W39+$P40*W40+$P41*W41+$P42*W42+$P43*W43+$P44*W44+$P45*W45+$P46*W46+$P47*W47+$P48*W48+$P49*W49+$P50*W50+$P51*W51+$P52*W52+$P53*W53+$P54*W54+$P55*W55+$P56*W56+$P57*W57)/(SUM(W25:W57)),""))</f>
        <v>-</v>
      </c>
      <c r="S59" s="6"/>
      <c r="T59" s="24"/>
      <c r="U59" s="24"/>
      <c r="V59" s="24"/>
      <c r="W59" s="24"/>
    </row>
    <row r="60" spans="3:23" ht="3.75" customHeight="1" x14ac:dyDescent="0.3">
      <c r="C60" s="19"/>
      <c r="E60" s="19"/>
      <c r="F60" s="19"/>
      <c r="G60" s="19"/>
      <c r="H60" s="19"/>
      <c r="I60" s="19"/>
      <c r="J60" s="19"/>
      <c r="K60" s="19"/>
      <c r="L60" s="19"/>
      <c r="M60" s="6"/>
      <c r="N60" s="19"/>
      <c r="O60" s="19"/>
      <c r="P60" s="19"/>
      <c r="Q60" s="19"/>
      <c r="R60" s="19"/>
      <c r="S60" s="6"/>
    </row>
    <row r="61" spans="3:23" ht="14.25" customHeight="1" x14ac:dyDescent="0.3">
      <c r="C61" s="19"/>
      <c r="D61" s="40">
        <v>5</v>
      </c>
      <c r="E61" s="1"/>
      <c r="F61" s="1"/>
      <c r="G61" s="1"/>
      <c r="H61" s="1"/>
      <c r="I61" s="10" t="s">
        <v>169</v>
      </c>
      <c r="J61" s="22"/>
      <c r="K61" s="22"/>
      <c r="L61" s="22"/>
      <c r="M61" s="6"/>
      <c r="N61" s="6"/>
      <c r="O61" s="6"/>
      <c r="P61" s="6"/>
      <c r="Q61" s="6"/>
      <c r="R61" s="23"/>
      <c r="S61" s="6"/>
      <c r="T61" s="24"/>
      <c r="U61" s="24"/>
      <c r="V61" s="24"/>
      <c r="W61" s="5" t="s">
        <v>50</v>
      </c>
    </row>
    <row r="62" spans="3:23" x14ac:dyDescent="0.3">
      <c r="C62" s="39" t="s">
        <v>170</v>
      </c>
      <c r="D62" s="4">
        <v>5</v>
      </c>
      <c r="E62" s="4" t="s">
        <v>52</v>
      </c>
      <c r="F62" s="11" t="s">
        <v>53</v>
      </c>
      <c r="G62" s="4" t="s">
        <v>72</v>
      </c>
      <c r="H62" s="4" t="s">
        <v>171</v>
      </c>
      <c r="I62" s="15" t="s">
        <v>172</v>
      </c>
      <c r="J62" s="22"/>
      <c r="K62" s="70"/>
      <c r="L62" s="38"/>
      <c r="M62" s="37"/>
      <c r="N62" s="24"/>
      <c r="O62" s="8"/>
      <c r="P62" s="9"/>
      <c r="Q62" s="4" t="str">
        <f t="shared" ref="Q62:Q67" si="3">IF($O62="N/A","",IF($P62="","",IF($P62&gt;=85%,"C","NC")))</f>
        <v/>
      </c>
      <c r="R62" s="12" t="str">
        <f t="shared" ref="R62:R67" si="4">IF($O62="N/A","",IF($P62="","",$P62*$W62))</f>
        <v/>
      </c>
      <c r="S62" s="6"/>
      <c r="T62" s="24"/>
      <c r="U62" s="24"/>
      <c r="V62" s="24"/>
      <c r="W62" s="64">
        <f t="shared" ref="W62:W67" si="5">IF(O62="N/A",0,D62)</f>
        <v>5</v>
      </c>
    </row>
    <row r="63" spans="3:23" x14ac:dyDescent="0.3">
      <c r="C63" s="39" t="s">
        <v>173</v>
      </c>
      <c r="D63" s="4">
        <v>5</v>
      </c>
      <c r="E63" s="4" t="s">
        <v>52</v>
      </c>
      <c r="F63" s="11" t="s">
        <v>53</v>
      </c>
      <c r="G63" s="4" t="s">
        <v>72</v>
      </c>
      <c r="H63" s="4" t="s">
        <v>174</v>
      </c>
      <c r="I63" s="15" t="s">
        <v>175</v>
      </c>
      <c r="J63" s="22"/>
      <c r="K63" s="70"/>
      <c r="L63" s="38"/>
      <c r="M63" s="37"/>
      <c r="N63" s="24"/>
      <c r="O63" s="8"/>
      <c r="P63" s="9"/>
      <c r="Q63" s="4" t="str">
        <f t="shared" si="3"/>
        <v/>
      </c>
      <c r="R63" s="12" t="str">
        <f t="shared" si="4"/>
        <v/>
      </c>
      <c r="S63" s="6"/>
      <c r="T63" s="24"/>
      <c r="U63" s="24"/>
      <c r="V63" s="24"/>
      <c r="W63" s="64">
        <f t="shared" si="5"/>
        <v>5</v>
      </c>
    </row>
    <row r="64" spans="3:23" x14ac:dyDescent="0.3">
      <c r="C64" s="39" t="s">
        <v>176</v>
      </c>
      <c r="D64" s="4">
        <v>1</v>
      </c>
      <c r="E64" s="4" t="s">
        <v>58</v>
      </c>
      <c r="F64" s="11" t="s">
        <v>53</v>
      </c>
      <c r="G64" s="41"/>
      <c r="H64" s="4"/>
      <c r="I64" s="15" t="s">
        <v>177</v>
      </c>
      <c r="J64" s="22"/>
      <c r="K64" s="70"/>
      <c r="L64" s="38"/>
      <c r="M64" s="37"/>
      <c r="N64" s="24"/>
      <c r="O64" s="8"/>
      <c r="P64" s="9"/>
      <c r="Q64" s="4" t="str">
        <f t="shared" si="3"/>
        <v/>
      </c>
      <c r="R64" s="12" t="str">
        <f t="shared" si="4"/>
        <v/>
      </c>
      <c r="S64" s="6"/>
      <c r="T64" s="24"/>
      <c r="U64" s="24"/>
      <c r="V64" s="24"/>
      <c r="W64" s="64">
        <f t="shared" si="5"/>
        <v>1</v>
      </c>
    </row>
    <row r="65" spans="3:23" ht="24" x14ac:dyDescent="0.3">
      <c r="C65" s="39" t="s">
        <v>178</v>
      </c>
      <c r="D65" s="4">
        <v>1</v>
      </c>
      <c r="E65" s="4" t="s">
        <v>58</v>
      </c>
      <c r="F65" s="11" t="s">
        <v>53</v>
      </c>
      <c r="G65" s="4"/>
      <c r="H65" s="4"/>
      <c r="I65" s="15" t="s">
        <v>66</v>
      </c>
      <c r="J65" s="22"/>
      <c r="K65" s="70"/>
      <c r="L65" s="38"/>
      <c r="M65" s="37"/>
      <c r="N65" s="24"/>
      <c r="O65" s="8"/>
      <c r="P65" s="9"/>
      <c r="Q65" s="4" t="str">
        <f t="shared" si="3"/>
        <v/>
      </c>
      <c r="R65" s="12" t="str">
        <f t="shared" si="4"/>
        <v/>
      </c>
      <c r="S65" s="6"/>
      <c r="T65" s="24"/>
      <c r="U65" s="24"/>
      <c r="V65" s="24"/>
      <c r="W65" s="64">
        <f t="shared" si="5"/>
        <v>1</v>
      </c>
    </row>
    <row r="66" spans="3:23" x14ac:dyDescent="0.3">
      <c r="C66" s="39" t="s">
        <v>179</v>
      </c>
      <c r="D66" s="4">
        <v>1</v>
      </c>
      <c r="E66" s="4" t="s">
        <v>68</v>
      </c>
      <c r="F66" s="11" t="s">
        <v>53</v>
      </c>
      <c r="G66" s="41"/>
      <c r="H66" s="4" t="s">
        <v>180</v>
      </c>
      <c r="I66" s="15" t="s">
        <v>181</v>
      </c>
      <c r="J66" s="22"/>
      <c r="K66" s="70"/>
      <c r="L66" s="38"/>
      <c r="M66" s="37"/>
      <c r="N66" s="24"/>
      <c r="O66" s="8"/>
      <c r="P66" s="9"/>
      <c r="Q66" s="4" t="str">
        <f t="shared" si="3"/>
        <v/>
      </c>
      <c r="R66" s="12" t="str">
        <f t="shared" si="4"/>
        <v/>
      </c>
      <c r="S66" s="6"/>
      <c r="T66" s="24"/>
      <c r="U66" s="24"/>
      <c r="V66" s="24"/>
      <c r="W66" s="64">
        <f t="shared" si="5"/>
        <v>1</v>
      </c>
    </row>
    <row r="67" spans="3:23" ht="12.75" customHeight="1" x14ac:dyDescent="0.3">
      <c r="C67" s="39" t="s">
        <v>182</v>
      </c>
      <c r="D67" s="4">
        <v>1</v>
      </c>
      <c r="E67" s="4" t="s">
        <v>68</v>
      </c>
      <c r="F67" s="11" t="s">
        <v>53</v>
      </c>
      <c r="G67" s="4"/>
      <c r="H67" s="4" t="s">
        <v>183</v>
      </c>
      <c r="I67" s="15" t="s">
        <v>184</v>
      </c>
      <c r="J67" s="22"/>
      <c r="K67" s="70"/>
      <c r="L67" s="38"/>
      <c r="M67" s="37"/>
      <c r="N67" s="24"/>
      <c r="O67" s="8"/>
      <c r="P67" s="9"/>
      <c r="Q67" s="4" t="str">
        <f t="shared" si="3"/>
        <v/>
      </c>
      <c r="R67" s="12" t="str">
        <f t="shared" si="4"/>
        <v/>
      </c>
      <c r="S67" s="6"/>
      <c r="T67" s="24"/>
      <c r="U67" s="24"/>
      <c r="V67" s="24"/>
      <c r="W67" s="64">
        <f t="shared" si="5"/>
        <v>1</v>
      </c>
    </row>
    <row r="68" spans="3:23" x14ac:dyDescent="0.3">
      <c r="C68" s="19"/>
      <c r="D68" s="24"/>
      <c r="E68" s="19"/>
      <c r="F68" s="19"/>
      <c r="G68" s="19"/>
      <c r="H68" s="19"/>
      <c r="I68" s="19"/>
      <c r="J68" s="19"/>
      <c r="K68" s="19"/>
      <c r="L68" s="19"/>
      <c r="M68" s="6"/>
      <c r="N68" s="19"/>
      <c r="O68" s="19"/>
      <c r="P68" s="19"/>
      <c r="Q68" s="19"/>
      <c r="R68" s="61" t="str">
        <f>IF(SUM(R62:R67)=0,"-",IFERROR(SUM(R62:R67),""))</f>
        <v>-</v>
      </c>
      <c r="S68" s="6"/>
      <c r="T68" s="24"/>
      <c r="U68" s="24"/>
      <c r="V68" s="24"/>
      <c r="W68" s="24"/>
    </row>
    <row r="69" spans="3:23" x14ac:dyDescent="0.3">
      <c r="C69" s="19"/>
      <c r="D69" s="24"/>
      <c r="E69" s="19"/>
      <c r="F69" s="19"/>
      <c r="G69" s="19"/>
      <c r="H69" s="19"/>
      <c r="I69" s="19"/>
      <c r="J69" s="19"/>
      <c r="K69" s="19"/>
      <c r="L69" s="19"/>
      <c r="M69" s="6"/>
      <c r="N69" s="19"/>
      <c r="O69" s="61" t="str">
        <f>IF(O62="N/A",IF(O63="N/A",IF(O64="N/A",IF(O65="N/A",IF(O66="N/A",IF(O67="N/A","N/A","-"),"-"),"-"),"-"),"-"),"-")</f>
        <v>-</v>
      </c>
      <c r="P69" s="69" t="str">
        <f>IF(O69="N/A","N/A",$R69)</f>
        <v>-</v>
      </c>
      <c r="Q69" s="61"/>
      <c r="R69" s="62" t="str">
        <f>IF(R68="-","-",IFERROR(($P62*W62+$P63*W63+$P64*W64+$P65*W65+$P66*W66+$P67*W67)/(SUM(W62:W67)),""))</f>
        <v>-</v>
      </c>
      <c r="S69" s="6"/>
      <c r="T69" s="24"/>
      <c r="U69" s="24"/>
      <c r="V69" s="24"/>
      <c r="W69" s="24"/>
    </row>
    <row r="70" spans="3:23" ht="3.75" customHeight="1" x14ac:dyDescent="0.3">
      <c r="C70" s="19"/>
      <c r="E70" s="19"/>
      <c r="F70" s="19"/>
      <c r="G70" s="19"/>
      <c r="H70" s="19"/>
      <c r="I70" s="19"/>
      <c r="J70" s="19"/>
      <c r="K70" s="19"/>
      <c r="L70" s="19"/>
      <c r="M70" s="6"/>
      <c r="N70" s="19"/>
      <c r="O70" s="19"/>
      <c r="P70" s="19"/>
      <c r="Q70" s="19"/>
      <c r="R70" s="19"/>
      <c r="S70" s="6"/>
    </row>
    <row r="71" spans="3:23" ht="14.25" customHeight="1" x14ac:dyDescent="0.3">
      <c r="C71" s="19"/>
      <c r="D71" s="40">
        <v>0.5</v>
      </c>
      <c r="E71" s="1"/>
      <c r="F71" s="1"/>
      <c r="G71" s="1"/>
      <c r="H71" s="1"/>
      <c r="I71" s="10" t="s">
        <v>185</v>
      </c>
      <c r="J71" s="22"/>
      <c r="K71" s="22"/>
      <c r="L71" s="22"/>
      <c r="M71" s="6"/>
      <c r="N71" s="6"/>
      <c r="O71" s="6"/>
      <c r="P71" s="6"/>
      <c r="Q71" s="6"/>
      <c r="R71" s="23"/>
      <c r="S71" s="6"/>
      <c r="T71" s="24"/>
      <c r="U71" s="24"/>
      <c r="V71" s="24"/>
      <c r="W71" s="5" t="s">
        <v>50</v>
      </c>
    </row>
    <row r="72" spans="3:23" x14ac:dyDescent="0.3">
      <c r="C72" s="39" t="s">
        <v>186</v>
      </c>
      <c r="D72" s="4">
        <v>5</v>
      </c>
      <c r="E72" s="4" t="s">
        <v>52</v>
      </c>
      <c r="F72" s="11" t="s">
        <v>53</v>
      </c>
      <c r="G72" s="4" t="s">
        <v>187</v>
      </c>
      <c r="H72" s="4" t="s">
        <v>188</v>
      </c>
      <c r="I72" s="17" t="s">
        <v>189</v>
      </c>
      <c r="J72" s="22"/>
      <c r="K72" s="70"/>
      <c r="L72" s="38"/>
      <c r="M72" s="37"/>
      <c r="N72" s="24"/>
      <c r="O72" s="8"/>
      <c r="P72" s="9"/>
      <c r="Q72" s="4" t="str">
        <f t="shared" ref="Q72:Q96" si="6">IF($O72="N/A","",IF($P72="","",IF($P72&gt;=85%,"C","NC")))</f>
        <v/>
      </c>
      <c r="R72" s="12" t="str">
        <f t="shared" ref="R72:R96" si="7">IF($O72="N/A","",IF($P72="","",$P72*$W72))</f>
        <v/>
      </c>
      <c r="S72" s="6"/>
      <c r="T72" s="24"/>
      <c r="U72" s="24"/>
      <c r="V72" s="24"/>
      <c r="W72" s="64">
        <f t="shared" ref="W72:W96" si="8">IF(O72="N/A",0,D72)</f>
        <v>5</v>
      </c>
    </row>
    <row r="73" spans="3:23" x14ac:dyDescent="0.3">
      <c r="C73" s="39" t="s">
        <v>190</v>
      </c>
      <c r="D73" s="4">
        <v>1</v>
      </c>
      <c r="E73" s="4" t="s">
        <v>137</v>
      </c>
      <c r="F73" s="11" t="s">
        <v>53</v>
      </c>
      <c r="G73" s="4" t="s">
        <v>191</v>
      </c>
      <c r="H73" s="4" t="s">
        <v>192</v>
      </c>
      <c r="I73" s="17" t="s">
        <v>193</v>
      </c>
      <c r="J73" s="22"/>
      <c r="K73" s="70"/>
      <c r="L73" s="38"/>
      <c r="M73" s="37"/>
      <c r="N73" s="24"/>
      <c r="O73" s="8"/>
      <c r="P73" s="9"/>
      <c r="Q73" s="4" t="str">
        <f t="shared" si="6"/>
        <v/>
      </c>
      <c r="R73" s="12" t="str">
        <f t="shared" si="7"/>
        <v/>
      </c>
      <c r="S73" s="6"/>
      <c r="T73" s="24"/>
      <c r="U73" s="24"/>
      <c r="V73" s="24"/>
      <c r="W73" s="64">
        <f t="shared" si="8"/>
        <v>1</v>
      </c>
    </row>
    <row r="74" spans="3:23" ht="24" x14ac:dyDescent="0.3">
      <c r="C74" s="39" t="s">
        <v>194</v>
      </c>
      <c r="D74" s="4">
        <v>1</v>
      </c>
      <c r="E74" s="4" t="s">
        <v>137</v>
      </c>
      <c r="F74" s="11" t="s">
        <v>53</v>
      </c>
      <c r="G74" s="4" t="s">
        <v>195</v>
      </c>
      <c r="H74" s="4" t="s">
        <v>196</v>
      </c>
      <c r="I74" s="17" t="s">
        <v>197</v>
      </c>
      <c r="J74" s="22"/>
      <c r="K74" s="70"/>
      <c r="L74" s="38"/>
      <c r="M74" s="37"/>
      <c r="N74" s="24"/>
      <c r="O74" s="8"/>
      <c r="P74" s="9"/>
      <c r="Q74" s="4" t="str">
        <f t="shared" si="6"/>
        <v/>
      </c>
      <c r="R74" s="12" t="str">
        <f t="shared" si="7"/>
        <v/>
      </c>
      <c r="S74" s="6"/>
      <c r="T74" s="24"/>
      <c r="U74" s="24"/>
      <c r="V74" s="24"/>
      <c r="W74" s="64">
        <f t="shared" si="8"/>
        <v>1</v>
      </c>
    </row>
    <row r="75" spans="3:23" x14ac:dyDescent="0.3">
      <c r="C75" s="39" t="s">
        <v>198</v>
      </c>
      <c r="D75" s="4">
        <v>1</v>
      </c>
      <c r="E75" s="4" t="s">
        <v>137</v>
      </c>
      <c r="F75" s="11" t="s">
        <v>53</v>
      </c>
      <c r="G75" s="4" t="s">
        <v>199</v>
      </c>
      <c r="H75" s="4" t="s">
        <v>196</v>
      </c>
      <c r="I75" s="17" t="s">
        <v>200</v>
      </c>
      <c r="J75" s="22"/>
      <c r="K75" s="70"/>
      <c r="L75" s="38"/>
      <c r="M75" s="37"/>
      <c r="N75" s="24"/>
      <c r="O75" s="8"/>
      <c r="P75" s="9"/>
      <c r="Q75" s="4" t="str">
        <f t="shared" si="6"/>
        <v/>
      </c>
      <c r="R75" s="12" t="str">
        <f t="shared" si="7"/>
        <v/>
      </c>
      <c r="S75" s="6"/>
      <c r="T75" s="24"/>
      <c r="U75" s="24"/>
      <c r="V75" s="24"/>
      <c r="W75" s="64">
        <f t="shared" si="8"/>
        <v>1</v>
      </c>
    </row>
    <row r="76" spans="3:23" ht="24" x14ac:dyDescent="0.3">
      <c r="C76" s="45" t="s">
        <v>201</v>
      </c>
      <c r="D76" s="4">
        <v>1</v>
      </c>
      <c r="E76" s="4" t="s">
        <v>68</v>
      </c>
      <c r="F76" s="4" t="s">
        <v>53</v>
      </c>
      <c r="G76" s="4"/>
      <c r="H76" s="4" t="s">
        <v>202</v>
      </c>
      <c r="I76" s="17" t="s">
        <v>203</v>
      </c>
      <c r="J76" s="22"/>
      <c r="K76" s="70"/>
      <c r="L76" s="38"/>
      <c r="M76" s="37"/>
      <c r="N76" s="24"/>
      <c r="O76" s="8"/>
      <c r="P76" s="9"/>
      <c r="Q76" s="4" t="str">
        <f t="shared" si="6"/>
        <v/>
      </c>
      <c r="R76" s="12" t="str">
        <f t="shared" si="7"/>
        <v/>
      </c>
      <c r="S76" s="6"/>
      <c r="T76" s="24"/>
      <c r="U76" s="24"/>
      <c r="V76" s="24"/>
      <c r="W76" s="64">
        <f t="shared" si="8"/>
        <v>1</v>
      </c>
    </row>
    <row r="77" spans="3:23" ht="24" x14ac:dyDescent="0.3">
      <c r="C77" s="39" t="s">
        <v>204</v>
      </c>
      <c r="D77" s="4">
        <v>5</v>
      </c>
      <c r="E77" s="4" t="s">
        <v>58</v>
      </c>
      <c r="F77" s="11" t="s">
        <v>53</v>
      </c>
      <c r="G77" s="41"/>
      <c r="H77" s="4" t="s">
        <v>202</v>
      </c>
      <c r="I77" s="17" t="s">
        <v>205</v>
      </c>
      <c r="J77" s="22"/>
      <c r="K77" s="70"/>
      <c r="L77" s="38"/>
      <c r="M77" s="37"/>
      <c r="N77" s="24"/>
      <c r="O77" s="8"/>
      <c r="P77" s="9"/>
      <c r="Q77" s="4" t="str">
        <f t="shared" si="6"/>
        <v/>
      </c>
      <c r="R77" s="12" t="str">
        <f t="shared" si="7"/>
        <v/>
      </c>
      <c r="S77" s="6"/>
      <c r="T77" s="24"/>
      <c r="U77" s="24"/>
      <c r="V77" s="24"/>
      <c r="W77" s="64">
        <f t="shared" si="8"/>
        <v>5</v>
      </c>
    </row>
    <row r="78" spans="3:23" x14ac:dyDescent="0.3">
      <c r="C78" s="39" t="s">
        <v>206</v>
      </c>
      <c r="D78" s="4">
        <v>1</v>
      </c>
      <c r="E78" s="4" t="s">
        <v>137</v>
      </c>
      <c r="F78" s="11" t="s">
        <v>53</v>
      </c>
      <c r="G78" s="4"/>
      <c r="H78" s="4" t="s">
        <v>207</v>
      </c>
      <c r="I78" s="17" t="s">
        <v>208</v>
      </c>
      <c r="J78" s="22"/>
      <c r="K78" s="70"/>
      <c r="L78" s="38"/>
      <c r="M78" s="37"/>
      <c r="N78" s="24"/>
      <c r="O78" s="8"/>
      <c r="P78" s="9"/>
      <c r="Q78" s="4" t="str">
        <f t="shared" si="6"/>
        <v/>
      </c>
      <c r="R78" s="12" t="str">
        <f t="shared" si="7"/>
        <v/>
      </c>
      <c r="S78" s="6"/>
      <c r="T78" s="24"/>
      <c r="U78" s="24"/>
      <c r="V78" s="24"/>
      <c r="W78" s="64">
        <f t="shared" si="8"/>
        <v>1</v>
      </c>
    </row>
    <row r="79" spans="3:23" x14ac:dyDescent="0.3">
      <c r="C79" s="39" t="s">
        <v>209</v>
      </c>
      <c r="D79" s="4">
        <v>1</v>
      </c>
      <c r="E79" s="4" t="s">
        <v>58</v>
      </c>
      <c r="F79" s="11" t="s">
        <v>53</v>
      </c>
      <c r="G79" s="41"/>
      <c r="H79" s="4"/>
      <c r="I79" s="17" t="s">
        <v>210</v>
      </c>
      <c r="J79" s="22"/>
      <c r="K79" s="70"/>
      <c r="L79" s="38"/>
      <c r="M79" s="37"/>
      <c r="N79" s="24"/>
      <c r="O79" s="8"/>
      <c r="P79" s="9"/>
      <c r="Q79" s="4" t="str">
        <f t="shared" si="6"/>
        <v/>
      </c>
      <c r="R79" s="12" t="str">
        <f t="shared" si="7"/>
        <v/>
      </c>
      <c r="S79" s="6"/>
      <c r="T79" s="24"/>
      <c r="U79" s="24"/>
      <c r="V79" s="24"/>
      <c r="W79" s="64">
        <f t="shared" si="8"/>
        <v>1</v>
      </c>
    </row>
    <row r="80" spans="3:23" x14ac:dyDescent="0.3">
      <c r="C80" s="39" t="s">
        <v>211</v>
      </c>
      <c r="D80" s="4">
        <v>1</v>
      </c>
      <c r="E80" s="4" t="s">
        <v>137</v>
      </c>
      <c r="F80" s="11" t="s">
        <v>53</v>
      </c>
      <c r="G80" s="11" t="s">
        <v>212</v>
      </c>
      <c r="H80" s="4" t="s">
        <v>213</v>
      </c>
      <c r="I80" s="17" t="s">
        <v>214</v>
      </c>
      <c r="J80" s="22"/>
      <c r="K80" s="70"/>
      <c r="L80" s="38"/>
      <c r="M80" s="37"/>
      <c r="N80" s="24"/>
      <c r="O80" s="8"/>
      <c r="P80" s="9"/>
      <c r="Q80" s="4" t="str">
        <f t="shared" si="6"/>
        <v/>
      </c>
      <c r="R80" s="12" t="str">
        <f t="shared" si="7"/>
        <v/>
      </c>
      <c r="S80" s="6"/>
      <c r="T80" s="24"/>
      <c r="U80" s="24"/>
      <c r="V80" s="24"/>
      <c r="W80" s="64">
        <f t="shared" si="8"/>
        <v>1</v>
      </c>
    </row>
    <row r="81" spans="3:23" x14ac:dyDescent="0.3">
      <c r="C81" s="39" t="s">
        <v>215</v>
      </c>
      <c r="D81" s="4">
        <v>1</v>
      </c>
      <c r="E81" s="4" t="s">
        <v>58</v>
      </c>
      <c r="F81" s="11" t="s">
        <v>53</v>
      </c>
      <c r="G81" s="11"/>
      <c r="H81" s="4"/>
      <c r="I81" s="17" t="s">
        <v>216</v>
      </c>
      <c r="J81" s="22"/>
      <c r="K81" s="70"/>
      <c r="L81" s="38"/>
      <c r="M81" s="37"/>
      <c r="N81" s="24"/>
      <c r="O81" s="8"/>
      <c r="P81" s="9"/>
      <c r="Q81" s="4" t="str">
        <f t="shared" si="6"/>
        <v/>
      </c>
      <c r="R81" s="12" t="str">
        <f t="shared" si="7"/>
        <v/>
      </c>
      <c r="S81" s="6"/>
      <c r="T81" s="24"/>
      <c r="U81" s="24"/>
      <c r="V81" s="24"/>
      <c r="W81" s="64">
        <f t="shared" si="8"/>
        <v>1</v>
      </c>
    </row>
    <row r="82" spans="3:23" x14ac:dyDescent="0.3">
      <c r="C82" s="39" t="s">
        <v>217</v>
      </c>
      <c r="D82" s="4">
        <v>1</v>
      </c>
      <c r="E82" s="4" t="s">
        <v>58</v>
      </c>
      <c r="F82" s="11" t="s">
        <v>53</v>
      </c>
      <c r="G82" s="11"/>
      <c r="H82" s="4"/>
      <c r="I82" s="17" t="s">
        <v>218</v>
      </c>
      <c r="J82" s="22"/>
      <c r="K82" s="70"/>
      <c r="L82" s="38"/>
      <c r="M82" s="37"/>
      <c r="N82" s="24"/>
      <c r="O82" s="8"/>
      <c r="P82" s="9"/>
      <c r="Q82" s="4" t="str">
        <f t="shared" si="6"/>
        <v/>
      </c>
      <c r="R82" s="12" t="str">
        <f t="shared" si="7"/>
        <v/>
      </c>
      <c r="S82" s="6"/>
      <c r="T82" s="24"/>
      <c r="U82" s="24"/>
      <c r="V82" s="24"/>
      <c r="W82" s="64">
        <f t="shared" si="8"/>
        <v>1</v>
      </c>
    </row>
    <row r="83" spans="3:23" ht="24" x14ac:dyDescent="0.3">
      <c r="C83" s="39" t="s">
        <v>219</v>
      </c>
      <c r="D83" s="4">
        <v>1</v>
      </c>
      <c r="E83" s="4" t="s">
        <v>58</v>
      </c>
      <c r="F83" s="11" t="s">
        <v>53</v>
      </c>
      <c r="G83" s="11"/>
      <c r="H83" s="4"/>
      <c r="I83" s="17" t="s">
        <v>220</v>
      </c>
      <c r="J83" s="22"/>
      <c r="K83" s="70"/>
      <c r="L83" s="38"/>
      <c r="M83" s="37"/>
      <c r="N83" s="24"/>
      <c r="O83" s="8"/>
      <c r="P83" s="9"/>
      <c r="Q83" s="4" t="str">
        <f t="shared" si="6"/>
        <v/>
      </c>
      <c r="R83" s="12" t="str">
        <f t="shared" si="7"/>
        <v/>
      </c>
      <c r="S83" s="6"/>
      <c r="T83" s="24"/>
      <c r="U83" s="24"/>
      <c r="V83" s="24"/>
      <c r="W83" s="64">
        <f t="shared" si="8"/>
        <v>1</v>
      </c>
    </row>
    <row r="84" spans="3:23" x14ac:dyDescent="0.3">
      <c r="C84" s="39" t="s">
        <v>221</v>
      </c>
      <c r="D84" s="4">
        <v>1</v>
      </c>
      <c r="E84" s="4" t="s">
        <v>52</v>
      </c>
      <c r="F84" s="11" t="s">
        <v>53</v>
      </c>
      <c r="G84" s="11" t="s">
        <v>222</v>
      </c>
      <c r="H84" s="4" t="s">
        <v>223</v>
      </c>
      <c r="I84" s="17" t="s">
        <v>224</v>
      </c>
      <c r="J84" s="22"/>
      <c r="K84" s="70"/>
      <c r="L84" s="38"/>
      <c r="M84" s="37"/>
      <c r="N84" s="24"/>
      <c r="O84" s="8"/>
      <c r="P84" s="9"/>
      <c r="Q84" s="4" t="str">
        <f t="shared" si="6"/>
        <v/>
      </c>
      <c r="R84" s="12" t="str">
        <f t="shared" si="7"/>
        <v/>
      </c>
      <c r="S84" s="6"/>
      <c r="T84" s="24"/>
      <c r="U84" s="24"/>
      <c r="V84" s="24"/>
      <c r="W84" s="64">
        <f t="shared" si="8"/>
        <v>1</v>
      </c>
    </row>
    <row r="85" spans="3:23" ht="24" x14ac:dyDescent="0.3">
      <c r="C85" s="39" t="s">
        <v>225</v>
      </c>
      <c r="D85" s="4">
        <v>1</v>
      </c>
      <c r="E85" s="4" t="s">
        <v>58</v>
      </c>
      <c r="F85" s="11" t="s">
        <v>53</v>
      </c>
      <c r="G85" s="11" t="s">
        <v>226</v>
      </c>
      <c r="H85" s="4"/>
      <c r="I85" s="17" t="s">
        <v>227</v>
      </c>
      <c r="J85" s="22"/>
      <c r="K85" s="70"/>
      <c r="L85" s="38"/>
      <c r="M85" s="37"/>
      <c r="N85" s="24"/>
      <c r="O85" s="8"/>
      <c r="P85" s="9"/>
      <c r="Q85" s="4" t="str">
        <f t="shared" si="6"/>
        <v/>
      </c>
      <c r="R85" s="12" t="str">
        <f t="shared" si="7"/>
        <v/>
      </c>
      <c r="S85" s="6"/>
      <c r="T85" s="24"/>
      <c r="U85" s="24"/>
      <c r="V85" s="24"/>
      <c r="W85" s="64">
        <f t="shared" si="8"/>
        <v>1</v>
      </c>
    </row>
    <row r="86" spans="3:23" x14ac:dyDescent="0.3">
      <c r="C86" s="39" t="s">
        <v>228</v>
      </c>
      <c r="D86" s="4">
        <v>1</v>
      </c>
      <c r="E86" s="4" t="s">
        <v>58</v>
      </c>
      <c r="F86" s="11" t="s">
        <v>53</v>
      </c>
      <c r="G86" s="11" t="s">
        <v>226</v>
      </c>
      <c r="H86" s="4"/>
      <c r="I86" s="17" t="s">
        <v>229</v>
      </c>
      <c r="J86" s="22"/>
      <c r="K86" s="70"/>
      <c r="L86" s="38"/>
      <c r="M86" s="37"/>
      <c r="N86" s="24"/>
      <c r="O86" s="8"/>
      <c r="P86" s="9"/>
      <c r="Q86" s="4" t="str">
        <f t="shared" si="6"/>
        <v/>
      </c>
      <c r="R86" s="12" t="str">
        <f t="shared" si="7"/>
        <v/>
      </c>
      <c r="S86" s="6"/>
      <c r="T86" s="24"/>
      <c r="U86" s="24"/>
      <c r="V86" s="24"/>
      <c r="W86" s="64">
        <f t="shared" si="8"/>
        <v>1</v>
      </c>
    </row>
    <row r="87" spans="3:23" x14ac:dyDescent="0.3">
      <c r="C87" s="39" t="s">
        <v>230</v>
      </c>
      <c r="D87" s="4">
        <v>1</v>
      </c>
      <c r="E87" s="4" t="s">
        <v>52</v>
      </c>
      <c r="F87" s="11" t="s">
        <v>53</v>
      </c>
      <c r="G87" s="11" t="s">
        <v>231</v>
      </c>
      <c r="H87" s="4" t="s">
        <v>232</v>
      </c>
      <c r="I87" s="17" t="s">
        <v>233</v>
      </c>
      <c r="J87" s="22"/>
      <c r="K87" s="70"/>
      <c r="L87" s="38"/>
      <c r="M87" s="37"/>
      <c r="N87" s="24"/>
      <c r="O87" s="8"/>
      <c r="P87" s="9"/>
      <c r="Q87" s="4" t="str">
        <f t="shared" si="6"/>
        <v/>
      </c>
      <c r="R87" s="12" t="str">
        <f t="shared" si="7"/>
        <v/>
      </c>
      <c r="S87" s="6"/>
      <c r="T87" s="24"/>
      <c r="U87" s="24"/>
      <c r="V87" s="24"/>
      <c r="W87" s="64">
        <f t="shared" si="8"/>
        <v>1</v>
      </c>
    </row>
    <row r="88" spans="3:23" x14ac:dyDescent="0.3">
      <c r="C88" s="39" t="s">
        <v>234</v>
      </c>
      <c r="D88" s="4">
        <v>1</v>
      </c>
      <c r="E88" s="4" t="s">
        <v>52</v>
      </c>
      <c r="F88" s="11" t="s">
        <v>53</v>
      </c>
      <c r="G88" s="11" t="s">
        <v>235</v>
      </c>
      <c r="H88" s="4" t="s">
        <v>236</v>
      </c>
      <c r="I88" s="17" t="s">
        <v>237</v>
      </c>
      <c r="J88" s="22"/>
      <c r="K88" s="70"/>
      <c r="L88" s="38"/>
      <c r="M88" s="37"/>
      <c r="N88" s="24"/>
      <c r="O88" s="8"/>
      <c r="P88" s="9"/>
      <c r="Q88" s="4" t="str">
        <f t="shared" si="6"/>
        <v/>
      </c>
      <c r="R88" s="12" t="str">
        <f t="shared" si="7"/>
        <v/>
      </c>
      <c r="S88" s="6"/>
      <c r="T88" s="24"/>
      <c r="U88" s="24"/>
      <c r="V88" s="24"/>
      <c r="W88" s="64">
        <f t="shared" si="8"/>
        <v>1</v>
      </c>
    </row>
    <row r="89" spans="3:23" x14ac:dyDescent="0.3">
      <c r="C89" s="39" t="s">
        <v>238</v>
      </c>
      <c r="D89" s="4">
        <v>1</v>
      </c>
      <c r="E89" s="4" t="s">
        <v>58</v>
      </c>
      <c r="F89" s="11" t="s">
        <v>53</v>
      </c>
      <c r="G89" s="11" t="s">
        <v>226</v>
      </c>
      <c r="H89" s="4"/>
      <c r="I89" s="17" t="s">
        <v>239</v>
      </c>
      <c r="J89" s="22"/>
      <c r="K89" s="70"/>
      <c r="L89" s="38"/>
      <c r="M89" s="37"/>
      <c r="N89" s="24"/>
      <c r="O89" s="8"/>
      <c r="P89" s="9"/>
      <c r="Q89" s="4" t="str">
        <f t="shared" si="6"/>
        <v/>
      </c>
      <c r="R89" s="12" t="str">
        <f t="shared" si="7"/>
        <v/>
      </c>
      <c r="S89" s="6"/>
      <c r="T89" s="24"/>
      <c r="U89" s="24"/>
      <c r="V89" s="24"/>
      <c r="W89" s="64">
        <f t="shared" si="8"/>
        <v>1</v>
      </c>
    </row>
    <row r="90" spans="3:23" ht="36" x14ac:dyDescent="0.3">
      <c r="C90" s="39" t="s">
        <v>240</v>
      </c>
      <c r="D90" s="4">
        <v>1</v>
      </c>
      <c r="E90" s="4" t="s">
        <v>52</v>
      </c>
      <c r="F90" s="11" t="s">
        <v>53</v>
      </c>
      <c r="G90" s="11" t="s">
        <v>241</v>
      </c>
      <c r="H90" s="4" t="s">
        <v>242</v>
      </c>
      <c r="I90" s="17" t="s">
        <v>243</v>
      </c>
      <c r="J90" s="22"/>
      <c r="K90" s="70"/>
      <c r="L90" s="38"/>
      <c r="M90" s="37"/>
      <c r="N90" s="24"/>
      <c r="O90" s="8"/>
      <c r="P90" s="9"/>
      <c r="Q90" s="4" t="str">
        <f t="shared" si="6"/>
        <v/>
      </c>
      <c r="R90" s="12" t="str">
        <f t="shared" si="7"/>
        <v/>
      </c>
      <c r="S90" s="6"/>
      <c r="T90" s="24"/>
      <c r="U90" s="24"/>
      <c r="V90" s="24"/>
      <c r="W90" s="64">
        <f t="shared" si="8"/>
        <v>1</v>
      </c>
    </row>
    <row r="91" spans="3:23" x14ac:dyDescent="0.3">
      <c r="C91" s="39" t="s">
        <v>244</v>
      </c>
      <c r="D91" s="4">
        <v>1</v>
      </c>
      <c r="E91" s="4" t="s">
        <v>68</v>
      </c>
      <c r="F91" s="11" t="s">
        <v>53</v>
      </c>
      <c r="G91" s="11"/>
      <c r="H91" s="4" t="s">
        <v>245</v>
      </c>
      <c r="I91" s="17" t="s">
        <v>246</v>
      </c>
      <c r="J91" s="22"/>
      <c r="K91" s="70"/>
      <c r="L91" s="38"/>
      <c r="M91" s="37"/>
      <c r="N91" s="24"/>
      <c r="O91" s="8"/>
      <c r="P91" s="9"/>
      <c r="Q91" s="4" t="str">
        <f t="shared" si="6"/>
        <v/>
      </c>
      <c r="R91" s="12" t="str">
        <f t="shared" si="7"/>
        <v/>
      </c>
      <c r="S91" s="6"/>
      <c r="T91" s="24"/>
      <c r="U91" s="24"/>
      <c r="V91" s="24"/>
      <c r="W91" s="64">
        <f t="shared" si="8"/>
        <v>1</v>
      </c>
    </row>
    <row r="92" spans="3:23" ht="24" x14ac:dyDescent="0.3">
      <c r="C92" s="39" t="s">
        <v>247</v>
      </c>
      <c r="D92" s="4">
        <v>5</v>
      </c>
      <c r="E92" s="4" t="s">
        <v>52</v>
      </c>
      <c r="F92" s="11" t="s">
        <v>53</v>
      </c>
      <c r="G92" s="11" t="s">
        <v>248</v>
      </c>
      <c r="H92" s="4" t="s">
        <v>249</v>
      </c>
      <c r="I92" s="17" t="s">
        <v>250</v>
      </c>
      <c r="J92" s="22"/>
      <c r="K92" s="70"/>
      <c r="L92" s="38"/>
      <c r="M92" s="37"/>
      <c r="N92" s="24"/>
      <c r="O92" s="8"/>
      <c r="P92" s="9"/>
      <c r="Q92" s="4" t="str">
        <f t="shared" si="6"/>
        <v/>
      </c>
      <c r="R92" s="12" t="str">
        <f t="shared" si="7"/>
        <v/>
      </c>
      <c r="S92" s="6"/>
      <c r="T92" s="24"/>
      <c r="U92" s="24"/>
      <c r="V92" s="24"/>
      <c r="W92" s="64">
        <f t="shared" si="8"/>
        <v>5</v>
      </c>
    </row>
    <row r="93" spans="3:23" ht="24" x14ac:dyDescent="0.3">
      <c r="C93" s="39" t="s">
        <v>251</v>
      </c>
      <c r="D93" s="4">
        <v>1</v>
      </c>
      <c r="E93" s="4" t="s">
        <v>58</v>
      </c>
      <c r="F93" s="11" t="s">
        <v>53</v>
      </c>
      <c r="G93" s="4"/>
      <c r="H93" s="4" t="s">
        <v>252</v>
      </c>
      <c r="I93" s="15" t="s">
        <v>253</v>
      </c>
      <c r="J93" s="22"/>
      <c r="K93" s="70"/>
      <c r="L93" s="38"/>
      <c r="M93" s="37"/>
      <c r="N93" s="24"/>
      <c r="O93" s="8"/>
      <c r="P93" s="9"/>
      <c r="Q93" s="4" t="str">
        <f t="shared" si="6"/>
        <v/>
      </c>
      <c r="R93" s="12" t="str">
        <f t="shared" si="7"/>
        <v/>
      </c>
      <c r="S93" s="6"/>
      <c r="T93" s="24"/>
      <c r="U93" s="24"/>
      <c r="V93" s="24"/>
      <c r="W93" s="64">
        <f t="shared" si="8"/>
        <v>1</v>
      </c>
    </row>
    <row r="94" spans="3:23" x14ac:dyDescent="0.3">
      <c r="C94" s="39" t="s">
        <v>254</v>
      </c>
      <c r="D94" s="4">
        <v>1</v>
      </c>
      <c r="E94" s="4" t="s">
        <v>58</v>
      </c>
      <c r="F94" s="11" t="s">
        <v>53</v>
      </c>
      <c r="G94" s="4"/>
      <c r="H94" s="4" t="s">
        <v>252</v>
      </c>
      <c r="I94" s="15" t="s">
        <v>255</v>
      </c>
      <c r="J94" s="22"/>
      <c r="K94" s="70"/>
      <c r="L94" s="38"/>
      <c r="M94" s="37"/>
      <c r="N94" s="24"/>
      <c r="O94" s="8"/>
      <c r="P94" s="9"/>
      <c r="Q94" s="4" t="str">
        <f t="shared" si="6"/>
        <v/>
      </c>
      <c r="R94" s="12" t="str">
        <f t="shared" si="7"/>
        <v/>
      </c>
      <c r="S94" s="6"/>
      <c r="T94" s="24"/>
      <c r="U94" s="24"/>
      <c r="V94" s="24"/>
      <c r="W94" s="64">
        <f t="shared" si="8"/>
        <v>1</v>
      </c>
    </row>
    <row r="95" spans="3:23" ht="24" x14ac:dyDescent="0.3">
      <c r="C95" s="39" t="s">
        <v>256</v>
      </c>
      <c r="D95" s="4">
        <v>1</v>
      </c>
      <c r="E95" s="4" t="s">
        <v>58</v>
      </c>
      <c r="F95" s="11" t="s">
        <v>53</v>
      </c>
      <c r="G95" s="4"/>
      <c r="H95" s="4" t="s">
        <v>252</v>
      </c>
      <c r="I95" s="15" t="s">
        <v>257</v>
      </c>
      <c r="J95" s="22"/>
      <c r="K95" s="70"/>
      <c r="L95" s="38"/>
      <c r="M95" s="37"/>
      <c r="N95" s="24"/>
      <c r="O95" s="8"/>
      <c r="P95" s="9">
        <v>0.85</v>
      </c>
      <c r="Q95" s="4" t="str">
        <f t="shared" si="6"/>
        <v>C</v>
      </c>
      <c r="R95" s="12">
        <f t="shared" si="7"/>
        <v>0.85</v>
      </c>
      <c r="S95" s="6"/>
      <c r="T95" s="24"/>
      <c r="U95" s="24"/>
      <c r="V95" s="24"/>
      <c r="W95" s="64">
        <f t="shared" si="8"/>
        <v>1</v>
      </c>
    </row>
    <row r="96" spans="3:23" x14ac:dyDescent="0.3">
      <c r="C96" s="39" t="s">
        <v>258</v>
      </c>
      <c r="D96" s="4">
        <v>1</v>
      </c>
      <c r="E96" s="4" t="s">
        <v>68</v>
      </c>
      <c r="F96" s="11" t="s">
        <v>53</v>
      </c>
      <c r="G96" s="4"/>
      <c r="H96" s="4" t="s">
        <v>259</v>
      </c>
      <c r="I96" s="15" t="s">
        <v>260</v>
      </c>
      <c r="J96" s="22"/>
      <c r="K96" s="70"/>
      <c r="L96" s="38"/>
      <c r="M96" s="37"/>
      <c r="N96" s="24"/>
      <c r="O96" s="8"/>
      <c r="P96" s="9">
        <v>1</v>
      </c>
      <c r="Q96" s="4" t="str">
        <f t="shared" si="6"/>
        <v>C</v>
      </c>
      <c r="R96" s="12">
        <f t="shared" si="7"/>
        <v>1</v>
      </c>
      <c r="S96" s="6"/>
      <c r="T96" s="24"/>
      <c r="U96" s="24"/>
      <c r="V96" s="24"/>
      <c r="W96" s="64">
        <f t="shared" si="8"/>
        <v>1</v>
      </c>
    </row>
    <row r="97" spans="3:23" x14ac:dyDescent="0.3">
      <c r="C97" s="19"/>
      <c r="D97" s="24"/>
      <c r="E97" s="19"/>
      <c r="F97" s="19"/>
      <c r="G97" s="19"/>
      <c r="H97" s="19"/>
      <c r="I97" s="19"/>
      <c r="J97" s="19"/>
      <c r="K97" s="19"/>
      <c r="L97" s="19"/>
      <c r="M97" s="6"/>
      <c r="N97" s="19"/>
      <c r="O97" s="19"/>
      <c r="P97" s="19"/>
      <c r="Q97" s="19"/>
      <c r="R97" s="61">
        <f>IF(SUM(R72:R96)=0,"-",IFERROR(SUM(R72:R96),""))</f>
        <v>1.85</v>
      </c>
      <c r="S97" s="6"/>
      <c r="T97" s="24"/>
      <c r="U97" s="24"/>
      <c r="V97" s="24"/>
      <c r="W97" s="24"/>
    </row>
    <row r="98" spans="3:23" x14ac:dyDescent="0.3">
      <c r="C98" s="19"/>
      <c r="D98" s="24"/>
      <c r="E98" s="19"/>
      <c r="F98" s="19"/>
      <c r="G98" s="19"/>
      <c r="H98" s="19"/>
      <c r="I98" s="19"/>
      <c r="J98" s="19"/>
      <c r="K98" s="19"/>
      <c r="L98" s="19"/>
      <c r="M98" s="6"/>
      <c r="N98" s="19"/>
      <c r="O98" s="61" t="str">
        <f>IF(O72="N/A",IF(O73="N/A",IF(O74="N/A",IF(O75="N/A",IF(O76="N/A",IF(O77="N/A",IF(O78="N/A",IF(O79="N/A",IF(O80="N/A",IF(O81="N/A",IF(O82="N/A",IF(O83="N/A",IF(O84="N/A",IF(O85="N/A",IF(O86="N/A",IF(O87="N/A",IF(O88="N/A",IF(O89="N/A",IF(O90="N/A",IF(O91="N/A",IF(O92="N/A",IF(O93="N/A",IF(O94="N/A",IF(O95="N/A",IF(O96="N/A","N/A","-"),"-"),"-"),"-"),"-"),"-"),"-"),"-"),"-"),"-"),"-"),"-"),"-"),"-"),"-"),"-"),"-"),"-"),"-"),"-"),"-"),"-"),"-"),"-"),"-")</f>
        <v>-</v>
      </c>
      <c r="P98" s="69">
        <f>IF(O98="N/A","N/A",$R98)</f>
        <v>0.05</v>
      </c>
      <c r="Q98" s="61"/>
      <c r="R98" s="62">
        <f>IF(R97="-","-",IFERROR(($P72*W72+$P73*W73+$P74*W74+$P75*W75+$P76*W76+$P77*W77+$P78*W78+$P79*W79+$P80*W80+$P81*W81+$P82*W82+$P83*W83+$P84*W84+$P85*W85+$P86*W86+$P87*W87+$P88*W88+$P89*W89+$P90*W90+$P91*W91+$P92*W92+$P93*W93+$P94*W94+$P95*W95+$P96*W96)/(SUM(W72:W96)),""))</f>
        <v>0.05</v>
      </c>
      <c r="S98" s="6"/>
      <c r="T98" s="24"/>
      <c r="U98" s="24"/>
      <c r="V98" s="24"/>
      <c r="W98" s="24"/>
    </row>
    <row r="99" spans="3:23" ht="3.75" customHeight="1" x14ac:dyDescent="0.3">
      <c r="C99" s="19"/>
      <c r="E99" s="19"/>
      <c r="F99" s="19"/>
      <c r="G99" s="19"/>
      <c r="H99" s="19"/>
      <c r="I99" s="19"/>
      <c r="J99" s="19"/>
      <c r="K99" s="19"/>
      <c r="L99" s="19"/>
      <c r="M99" s="6"/>
      <c r="N99" s="19"/>
      <c r="O99" s="19"/>
      <c r="P99" s="19"/>
      <c r="Q99" s="19"/>
      <c r="R99" s="19"/>
      <c r="S99" s="6"/>
    </row>
    <row r="100" spans="3:23" ht="14.25" customHeight="1" x14ac:dyDescent="0.3">
      <c r="C100" s="19"/>
      <c r="D100" s="40">
        <v>0.5</v>
      </c>
      <c r="E100" s="1"/>
      <c r="F100" s="1"/>
      <c r="G100" s="1"/>
      <c r="H100" s="1"/>
      <c r="I100" s="10" t="s">
        <v>261</v>
      </c>
      <c r="J100" s="22"/>
      <c r="K100" s="22"/>
      <c r="L100" s="22"/>
      <c r="M100" s="6"/>
      <c r="N100" s="6"/>
      <c r="O100" s="6"/>
      <c r="P100" s="6"/>
      <c r="Q100" s="6"/>
      <c r="R100" s="23"/>
      <c r="S100" s="6"/>
      <c r="T100" s="24"/>
      <c r="U100" s="24"/>
      <c r="V100" s="24"/>
      <c r="W100" s="5" t="s">
        <v>50</v>
      </c>
    </row>
    <row r="101" spans="3:23" ht="24" x14ac:dyDescent="0.3">
      <c r="C101" s="39" t="s">
        <v>262</v>
      </c>
      <c r="D101" s="4">
        <v>5</v>
      </c>
      <c r="E101" s="4" t="s">
        <v>52</v>
      </c>
      <c r="F101" s="11" t="s">
        <v>53</v>
      </c>
      <c r="G101" s="4" t="s">
        <v>263</v>
      </c>
      <c r="H101" s="4" t="s">
        <v>264</v>
      </c>
      <c r="I101" s="17" t="s">
        <v>265</v>
      </c>
      <c r="J101" s="22"/>
      <c r="K101" s="70"/>
      <c r="L101" s="38"/>
      <c r="M101" s="37"/>
      <c r="N101" s="24"/>
      <c r="O101" s="8"/>
      <c r="P101" s="9"/>
      <c r="Q101" s="4" t="str">
        <f t="shared" ref="Q101:Q128" si="9">IF($O101="N/A","",IF($P101="","",IF($P101&gt;=85%,"C","NC")))</f>
        <v/>
      </c>
      <c r="R101" s="12" t="str">
        <f t="shared" ref="R101:R128" si="10">IF($O101="N/A","",IF($P101="","",$P101*$W101))</f>
        <v/>
      </c>
      <c r="S101" s="6"/>
      <c r="T101" s="24"/>
      <c r="U101" s="24"/>
      <c r="V101" s="24"/>
      <c r="W101" s="64">
        <f t="shared" ref="W101:W128" si="11">IF(O101="N/A",0,D101)</f>
        <v>5</v>
      </c>
    </row>
    <row r="102" spans="3:23" x14ac:dyDescent="0.3">
      <c r="C102" s="39" t="s">
        <v>266</v>
      </c>
      <c r="D102" s="4">
        <v>3</v>
      </c>
      <c r="E102" s="4" t="s">
        <v>137</v>
      </c>
      <c r="F102" s="11" t="s">
        <v>53</v>
      </c>
      <c r="G102" s="4" t="s">
        <v>263</v>
      </c>
      <c r="H102" s="4" t="s">
        <v>264</v>
      </c>
      <c r="I102" s="15" t="s">
        <v>267</v>
      </c>
      <c r="J102" s="22"/>
      <c r="K102" s="70"/>
      <c r="L102" s="38"/>
      <c r="M102" s="37"/>
      <c r="N102" s="24"/>
      <c r="O102" s="8"/>
      <c r="P102" s="9"/>
      <c r="Q102" s="4" t="str">
        <f t="shared" si="9"/>
        <v/>
      </c>
      <c r="R102" s="12" t="str">
        <f t="shared" si="10"/>
        <v/>
      </c>
      <c r="S102" s="6"/>
      <c r="T102" s="24"/>
      <c r="U102" s="24"/>
      <c r="V102" s="24"/>
      <c r="W102" s="64">
        <f t="shared" si="11"/>
        <v>3</v>
      </c>
    </row>
    <row r="103" spans="3:23" x14ac:dyDescent="0.3">
      <c r="C103" s="39" t="s">
        <v>268</v>
      </c>
      <c r="D103" s="4">
        <v>5</v>
      </c>
      <c r="E103" s="4" t="s">
        <v>52</v>
      </c>
      <c r="F103" s="11" t="s">
        <v>53</v>
      </c>
      <c r="G103" s="4" t="s">
        <v>269</v>
      </c>
      <c r="H103" s="4" t="s">
        <v>270</v>
      </c>
      <c r="I103" s="15" t="s">
        <v>271</v>
      </c>
      <c r="J103" s="22"/>
      <c r="K103" s="70"/>
      <c r="L103" s="38"/>
      <c r="M103" s="37"/>
      <c r="N103" s="24"/>
      <c r="O103" s="8"/>
      <c r="P103" s="9"/>
      <c r="Q103" s="4" t="str">
        <f t="shared" si="9"/>
        <v/>
      </c>
      <c r="R103" s="12" t="str">
        <f t="shared" si="10"/>
        <v/>
      </c>
      <c r="S103" s="6"/>
      <c r="T103" s="24"/>
      <c r="U103" s="24"/>
      <c r="V103" s="24"/>
      <c r="W103" s="64">
        <f t="shared" si="11"/>
        <v>5</v>
      </c>
    </row>
    <row r="104" spans="3:23" x14ac:dyDescent="0.3">
      <c r="C104" s="39" t="s">
        <v>272</v>
      </c>
      <c r="D104" s="4">
        <v>2</v>
      </c>
      <c r="E104" s="4" t="s">
        <v>58</v>
      </c>
      <c r="F104" s="11" t="s">
        <v>53</v>
      </c>
      <c r="G104" s="4" t="s">
        <v>226</v>
      </c>
      <c r="H104" s="4"/>
      <c r="I104" s="15" t="s">
        <v>273</v>
      </c>
      <c r="J104" s="22"/>
      <c r="K104" s="70"/>
      <c r="L104" s="38"/>
      <c r="M104" s="37"/>
      <c r="N104" s="24"/>
      <c r="O104" s="8"/>
      <c r="P104" s="9"/>
      <c r="Q104" s="4" t="str">
        <f t="shared" si="9"/>
        <v/>
      </c>
      <c r="R104" s="12" t="str">
        <f t="shared" si="10"/>
        <v/>
      </c>
      <c r="S104" s="6"/>
      <c r="T104" s="24"/>
      <c r="U104" s="24"/>
      <c r="V104" s="24"/>
      <c r="W104" s="64">
        <f t="shared" si="11"/>
        <v>2</v>
      </c>
    </row>
    <row r="105" spans="3:23" x14ac:dyDescent="0.3">
      <c r="C105" s="39" t="s">
        <v>274</v>
      </c>
      <c r="D105" s="4">
        <v>5</v>
      </c>
      <c r="E105" s="4" t="s">
        <v>52</v>
      </c>
      <c r="F105" s="11" t="s">
        <v>53</v>
      </c>
      <c r="G105" s="4" t="s">
        <v>263</v>
      </c>
      <c r="H105" s="4" t="s">
        <v>264</v>
      </c>
      <c r="I105" s="15" t="s">
        <v>275</v>
      </c>
      <c r="J105" s="22"/>
      <c r="K105" s="70"/>
      <c r="L105" s="38"/>
      <c r="M105" s="37"/>
      <c r="N105" s="24"/>
      <c r="O105" s="8"/>
      <c r="P105" s="9"/>
      <c r="Q105" s="4" t="str">
        <f t="shared" si="9"/>
        <v/>
      </c>
      <c r="R105" s="12" t="str">
        <f t="shared" si="10"/>
        <v/>
      </c>
      <c r="S105" s="6"/>
      <c r="T105" s="24"/>
      <c r="U105" s="24"/>
      <c r="V105" s="24"/>
      <c r="W105" s="64">
        <f t="shared" si="11"/>
        <v>5</v>
      </c>
    </row>
    <row r="106" spans="3:23" x14ac:dyDescent="0.3">
      <c r="C106" s="39" t="s">
        <v>276</v>
      </c>
      <c r="D106" s="4">
        <v>2</v>
      </c>
      <c r="E106" s="4" t="s">
        <v>58</v>
      </c>
      <c r="F106" s="11" t="s">
        <v>53</v>
      </c>
      <c r="G106" s="4" t="s">
        <v>226</v>
      </c>
      <c r="H106" s="4" t="s">
        <v>277</v>
      </c>
      <c r="I106" s="15" t="s">
        <v>278</v>
      </c>
      <c r="J106" s="22"/>
      <c r="K106" s="70"/>
      <c r="L106" s="38"/>
      <c r="M106" s="37"/>
      <c r="N106" s="24"/>
      <c r="O106" s="8"/>
      <c r="P106" s="9"/>
      <c r="Q106" s="4" t="str">
        <f t="shared" si="9"/>
        <v/>
      </c>
      <c r="R106" s="12" t="str">
        <f t="shared" si="10"/>
        <v/>
      </c>
      <c r="S106" s="6"/>
      <c r="T106" s="24"/>
      <c r="U106" s="24"/>
      <c r="V106" s="24"/>
      <c r="W106" s="64">
        <f t="shared" si="11"/>
        <v>2</v>
      </c>
    </row>
    <row r="107" spans="3:23" ht="24" x14ac:dyDescent="0.3">
      <c r="C107" s="39" t="s">
        <v>279</v>
      </c>
      <c r="D107" s="4">
        <v>1</v>
      </c>
      <c r="E107" s="4" t="s">
        <v>68</v>
      </c>
      <c r="F107" s="11" t="s">
        <v>53</v>
      </c>
      <c r="G107" s="4" t="s">
        <v>226</v>
      </c>
      <c r="H107" s="4" t="s">
        <v>280</v>
      </c>
      <c r="I107" s="15" t="s">
        <v>281</v>
      </c>
      <c r="J107" s="22"/>
      <c r="K107" s="70"/>
      <c r="L107" s="38"/>
      <c r="M107" s="37"/>
      <c r="N107" s="24"/>
      <c r="O107" s="8"/>
      <c r="P107" s="9"/>
      <c r="Q107" s="4" t="str">
        <f t="shared" si="9"/>
        <v/>
      </c>
      <c r="R107" s="12" t="str">
        <f t="shared" si="10"/>
        <v/>
      </c>
      <c r="S107" s="6"/>
      <c r="T107" s="24"/>
      <c r="U107" s="24"/>
      <c r="V107" s="24"/>
      <c r="W107" s="64">
        <f t="shared" si="11"/>
        <v>1</v>
      </c>
    </row>
    <row r="108" spans="3:23" ht="24" x14ac:dyDescent="0.3">
      <c r="C108" s="39" t="s">
        <v>282</v>
      </c>
      <c r="D108" s="4">
        <v>1</v>
      </c>
      <c r="E108" s="4" t="s">
        <v>68</v>
      </c>
      <c r="F108" s="11" t="s">
        <v>53</v>
      </c>
      <c r="G108" s="4" t="s">
        <v>226</v>
      </c>
      <c r="H108" s="4" t="s">
        <v>283</v>
      </c>
      <c r="I108" s="15" t="s">
        <v>284</v>
      </c>
      <c r="J108" s="22"/>
      <c r="K108" s="70"/>
      <c r="L108" s="38"/>
      <c r="M108" s="37"/>
      <c r="N108" s="24"/>
      <c r="O108" s="8"/>
      <c r="P108" s="9"/>
      <c r="Q108" s="4" t="str">
        <f t="shared" si="9"/>
        <v/>
      </c>
      <c r="R108" s="12" t="str">
        <f t="shared" si="10"/>
        <v/>
      </c>
      <c r="S108" s="6"/>
      <c r="T108" s="24"/>
      <c r="U108" s="24"/>
      <c r="V108" s="24"/>
      <c r="W108" s="64">
        <f t="shared" si="11"/>
        <v>1</v>
      </c>
    </row>
    <row r="109" spans="3:23" x14ac:dyDescent="0.3">
      <c r="C109" s="39" t="s">
        <v>285</v>
      </c>
      <c r="D109" s="4">
        <v>5</v>
      </c>
      <c r="E109" s="4" t="s">
        <v>52</v>
      </c>
      <c r="F109" s="11" t="s">
        <v>53</v>
      </c>
      <c r="G109" s="4" t="s">
        <v>162</v>
      </c>
      <c r="H109" s="4" t="s">
        <v>286</v>
      </c>
      <c r="I109" s="15" t="s">
        <v>287</v>
      </c>
      <c r="J109" s="22"/>
      <c r="K109" s="70"/>
      <c r="L109" s="38"/>
      <c r="M109" s="37"/>
      <c r="N109" s="24"/>
      <c r="O109" s="8"/>
      <c r="P109" s="9"/>
      <c r="Q109" s="4" t="str">
        <f t="shared" si="9"/>
        <v/>
      </c>
      <c r="R109" s="12" t="str">
        <f t="shared" si="10"/>
        <v/>
      </c>
      <c r="S109" s="6"/>
      <c r="T109" s="24"/>
      <c r="U109" s="24"/>
      <c r="V109" s="24"/>
      <c r="W109" s="64">
        <f t="shared" si="11"/>
        <v>5</v>
      </c>
    </row>
    <row r="110" spans="3:23" x14ac:dyDescent="0.3">
      <c r="C110" s="39" t="s">
        <v>288</v>
      </c>
      <c r="D110" s="4">
        <v>2</v>
      </c>
      <c r="E110" s="4" t="s">
        <v>58</v>
      </c>
      <c r="F110" s="11" t="s">
        <v>53</v>
      </c>
      <c r="G110" s="4"/>
      <c r="H110" s="4" t="s">
        <v>289</v>
      </c>
      <c r="I110" s="15" t="s">
        <v>290</v>
      </c>
      <c r="J110" s="22"/>
      <c r="K110" s="70"/>
      <c r="L110" s="38"/>
      <c r="M110" s="46"/>
      <c r="N110" s="24"/>
      <c r="O110" s="8"/>
      <c r="P110" s="9"/>
      <c r="Q110" s="4" t="str">
        <f t="shared" si="9"/>
        <v/>
      </c>
      <c r="R110" s="12" t="str">
        <f t="shared" si="10"/>
        <v/>
      </c>
      <c r="S110" s="6"/>
      <c r="T110" s="24"/>
      <c r="U110" s="24"/>
      <c r="V110" s="24"/>
      <c r="W110" s="64">
        <f t="shared" si="11"/>
        <v>2</v>
      </c>
    </row>
    <row r="111" spans="3:23" ht="36" x14ac:dyDescent="0.3">
      <c r="C111" s="39" t="s">
        <v>291</v>
      </c>
      <c r="D111" s="4">
        <v>2</v>
      </c>
      <c r="E111" s="4" t="s">
        <v>58</v>
      </c>
      <c r="F111" s="11" t="s">
        <v>53</v>
      </c>
      <c r="G111" s="4"/>
      <c r="H111" s="4"/>
      <c r="I111" s="15" t="s">
        <v>292</v>
      </c>
      <c r="J111" s="22"/>
      <c r="K111" s="70" t="s">
        <v>293</v>
      </c>
      <c r="L111" s="38"/>
      <c r="M111" s="37"/>
      <c r="N111" s="24"/>
      <c r="O111" s="8"/>
      <c r="P111" s="9"/>
      <c r="Q111" s="4" t="str">
        <f t="shared" si="9"/>
        <v/>
      </c>
      <c r="R111" s="12" t="str">
        <f t="shared" si="10"/>
        <v/>
      </c>
      <c r="S111" s="6"/>
      <c r="T111" s="24"/>
      <c r="U111" s="24"/>
      <c r="V111" s="24"/>
      <c r="W111" s="64">
        <f t="shared" si="11"/>
        <v>2</v>
      </c>
    </row>
    <row r="112" spans="3:23" ht="36" x14ac:dyDescent="0.3">
      <c r="C112" s="39" t="s">
        <v>294</v>
      </c>
      <c r="D112" s="4">
        <v>2</v>
      </c>
      <c r="E112" s="4" t="s">
        <v>58</v>
      </c>
      <c r="F112" s="11" t="s">
        <v>53</v>
      </c>
      <c r="G112" s="4"/>
      <c r="H112" s="4"/>
      <c r="I112" s="15" t="s">
        <v>295</v>
      </c>
      <c r="J112" s="22"/>
      <c r="K112" s="70" t="s">
        <v>296</v>
      </c>
      <c r="L112" s="38"/>
      <c r="M112" s="37"/>
      <c r="N112" s="24"/>
      <c r="O112" s="8"/>
      <c r="P112" s="9"/>
      <c r="Q112" s="4" t="str">
        <f t="shared" si="9"/>
        <v/>
      </c>
      <c r="R112" s="12" t="str">
        <f t="shared" si="10"/>
        <v/>
      </c>
      <c r="S112" s="6"/>
      <c r="T112" s="24"/>
      <c r="U112" s="24"/>
      <c r="V112" s="24"/>
      <c r="W112" s="64">
        <f t="shared" si="11"/>
        <v>2</v>
      </c>
    </row>
    <row r="113" spans="3:23" x14ac:dyDescent="0.3">
      <c r="C113" s="39" t="s">
        <v>294</v>
      </c>
      <c r="D113" s="4">
        <v>2</v>
      </c>
      <c r="E113" s="4" t="s">
        <v>58</v>
      </c>
      <c r="F113" s="11" t="s">
        <v>53</v>
      </c>
      <c r="G113" s="4"/>
      <c r="H113" s="4"/>
      <c r="I113" s="15" t="s">
        <v>297</v>
      </c>
      <c r="J113" s="22"/>
      <c r="K113" s="70"/>
      <c r="L113" s="38"/>
      <c r="M113" s="37"/>
      <c r="N113" s="24"/>
      <c r="O113" s="8"/>
      <c r="P113" s="9"/>
      <c r="Q113" s="4" t="str">
        <f t="shared" si="9"/>
        <v/>
      </c>
      <c r="R113" s="12" t="str">
        <f t="shared" si="10"/>
        <v/>
      </c>
      <c r="S113" s="6"/>
      <c r="T113" s="24"/>
      <c r="U113" s="24"/>
      <c r="V113" s="24"/>
      <c r="W113" s="64">
        <f t="shared" si="11"/>
        <v>2</v>
      </c>
    </row>
    <row r="114" spans="3:23" x14ac:dyDescent="0.3">
      <c r="C114" s="39" t="s">
        <v>298</v>
      </c>
      <c r="D114" s="4">
        <v>5</v>
      </c>
      <c r="E114" s="4" t="s">
        <v>52</v>
      </c>
      <c r="F114" s="11" t="s">
        <v>53</v>
      </c>
      <c r="G114" s="4"/>
      <c r="H114" s="4" t="s">
        <v>299</v>
      </c>
      <c r="I114" s="15" t="s">
        <v>300</v>
      </c>
      <c r="J114" s="22"/>
      <c r="K114" s="70"/>
      <c r="L114" s="38"/>
      <c r="M114" s="37"/>
      <c r="N114" s="24"/>
      <c r="O114" s="8"/>
      <c r="P114" s="9"/>
      <c r="Q114" s="4" t="str">
        <f t="shared" si="9"/>
        <v/>
      </c>
      <c r="R114" s="12" t="str">
        <f t="shared" si="10"/>
        <v/>
      </c>
      <c r="S114" s="6"/>
      <c r="T114" s="24"/>
      <c r="U114" s="24"/>
      <c r="V114" s="24"/>
      <c r="W114" s="64">
        <f t="shared" si="11"/>
        <v>5</v>
      </c>
    </row>
    <row r="115" spans="3:23" x14ac:dyDescent="0.3">
      <c r="C115" s="39" t="s">
        <v>301</v>
      </c>
      <c r="D115" s="4">
        <v>5</v>
      </c>
      <c r="E115" s="4" t="s">
        <v>52</v>
      </c>
      <c r="F115" s="11" t="s">
        <v>53</v>
      </c>
      <c r="G115" s="4" t="s">
        <v>162</v>
      </c>
      <c r="H115" s="4" t="s">
        <v>302</v>
      </c>
      <c r="I115" s="15" t="s">
        <v>303</v>
      </c>
      <c r="J115" s="22"/>
      <c r="K115" s="70"/>
      <c r="L115" s="38"/>
      <c r="M115" s="37"/>
      <c r="N115" s="24"/>
      <c r="O115" s="8"/>
      <c r="P115" s="9"/>
      <c r="Q115" s="4" t="str">
        <f t="shared" si="9"/>
        <v/>
      </c>
      <c r="R115" s="12" t="str">
        <f t="shared" si="10"/>
        <v/>
      </c>
      <c r="S115" s="6"/>
      <c r="T115" s="24"/>
      <c r="U115" s="24"/>
      <c r="V115" s="24"/>
      <c r="W115" s="64">
        <f t="shared" si="11"/>
        <v>5</v>
      </c>
    </row>
    <row r="116" spans="3:23" x14ac:dyDescent="0.3">
      <c r="C116" s="39" t="s">
        <v>304</v>
      </c>
      <c r="D116" s="4">
        <v>5</v>
      </c>
      <c r="E116" s="4" t="s">
        <v>52</v>
      </c>
      <c r="F116" s="11" t="s">
        <v>53</v>
      </c>
      <c r="G116" s="4" t="s">
        <v>162</v>
      </c>
      <c r="H116" s="4" t="s">
        <v>305</v>
      </c>
      <c r="I116" s="15" t="s">
        <v>306</v>
      </c>
      <c r="J116" s="22"/>
      <c r="K116" s="70"/>
      <c r="L116" s="38"/>
      <c r="M116" s="37"/>
      <c r="N116" s="24"/>
      <c r="O116" s="8"/>
      <c r="P116" s="9"/>
      <c r="Q116" s="4" t="str">
        <f t="shared" si="9"/>
        <v/>
      </c>
      <c r="R116" s="12" t="str">
        <f t="shared" si="10"/>
        <v/>
      </c>
      <c r="S116" s="6"/>
      <c r="T116" s="24"/>
      <c r="U116" s="24"/>
      <c r="V116" s="24"/>
      <c r="W116" s="64">
        <f t="shared" si="11"/>
        <v>5</v>
      </c>
    </row>
    <row r="117" spans="3:23" x14ac:dyDescent="0.3">
      <c r="C117" s="39" t="s">
        <v>307</v>
      </c>
      <c r="D117" s="4">
        <v>3</v>
      </c>
      <c r="E117" s="4" t="s">
        <v>137</v>
      </c>
      <c r="F117" s="11" t="s">
        <v>53</v>
      </c>
      <c r="G117" s="4" t="s">
        <v>162</v>
      </c>
      <c r="H117" s="4" t="s">
        <v>308</v>
      </c>
      <c r="I117" s="15" t="s">
        <v>309</v>
      </c>
      <c r="J117" s="22"/>
      <c r="K117" s="70"/>
      <c r="L117" s="38"/>
      <c r="M117" s="37"/>
      <c r="N117" s="24"/>
      <c r="O117" s="8"/>
      <c r="P117" s="9"/>
      <c r="Q117" s="4" t="str">
        <f t="shared" si="9"/>
        <v/>
      </c>
      <c r="R117" s="12" t="str">
        <f t="shared" si="10"/>
        <v/>
      </c>
      <c r="S117" s="6"/>
      <c r="T117" s="24"/>
      <c r="U117" s="24"/>
      <c r="V117" s="24"/>
      <c r="W117" s="64">
        <f t="shared" si="11"/>
        <v>3</v>
      </c>
    </row>
    <row r="118" spans="3:23" x14ac:dyDescent="0.3">
      <c r="C118" s="39" t="s">
        <v>310</v>
      </c>
      <c r="D118" s="4">
        <v>3</v>
      </c>
      <c r="E118" s="4" t="s">
        <v>137</v>
      </c>
      <c r="F118" s="11" t="s">
        <v>53</v>
      </c>
      <c r="G118" s="4" t="s">
        <v>311</v>
      </c>
      <c r="H118" s="4" t="s">
        <v>312</v>
      </c>
      <c r="I118" s="15" t="s">
        <v>313</v>
      </c>
      <c r="J118" s="22"/>
      <c r="K118" s="70"/>
      <c r="L118" s="38"/>
      <c r="M118" s="37"/>
      <c r="N118" s="24"/>
      <c r="O118" s="8"/>
      <c r="P118" s="9"/>
      <c r="Q118" s="4" t="str">
        <f t="shared" si="9"/>
        <v/>
      </c>
      <c r="R118" s="12" t="str">
        <f t="shared" si="10"/>
        <v/>
      </c>
      <c r="S118" s="6"/>
      <c r="T118" s="24"/>
      <c r="U118" s="24"/>
      <c r="V118" s="24"/>
      <c r="W118" s="64">
        <f t="shared" si="11"/>
        <v>3</v>
      </c>
    </row>
    <row r="119" spans="3:23" x14ac:dyDescent="0.3">
      <c r="C119" s="39" t="s">
        <v>314</v>
      </c>
      <c r="D119" s="4">
        <v>5</v>
      </c>
      <c r="E119" s="4" t="s">
        <v>52</v>
      </c>
      <c r="F119" s="11" t="s">
        <v>53</v>
      </c>
      <c r="G119" s="41" t="s">
        <v>162</v>
      </c>
      <c r="H119" s="4" t="s">
        <v>315</v>
      </c>
      <c r="I119" s="15" t="s">
        <v>316</v>
      </c>
      <c r="J119" s="22"/>
      <c r="K119" s="70"/>
      <c r="L119" s="38"/>
      <c r="M119" s="37"/>
      <c r="N119" s="24"/>
      <c r="O119" s="8"/>
      <c r="P119" s="9"/>
      <c r="Q119" s="4" t="str">
        <f t="shared" si="9"/>
        <v/>
      </c>
      <c r="R119" s="12" t="str">
        <f t="shared" si="10"/>
        <v/>
      </c>
      <c r="S119" s="6"/>
      <c r="T119" s="24"/>
      <c r="U119" s="24"/>
      <c r="V119" s="24"/>
      <c r="W119" s="64">
        <f t="shared" si="11"/>
        <v>5</v>
      </c>
    </row>
    <row r="120" spans="3:23" x14ac:dyDescent="0.3">
      <c r="C120" s="39" t="s">
        <v>317</v>
      </c>
      <c r="D120" s="4">
        <v>5</v>
      </c>
      <c r="E120" s="4" t="s">
        <v>52</v>
      </c>
      <c r="F120" s="11" t="s">
        <v>53</v>
      </c>
      <c r="G120" s="41">
        <v>153230</v>
      </c>
      <c r="H120" s="4" t="s">
        <v>318</v>
      </c>
      <c r="I120" s="15" t="s">
        <v>319</v>
      </c>
      <c r="J120" s="22"/>
      <c r="K120" s="70"/>
      <c r="L120" s="38"/>
      <c r="M120" s="37"/>
      <c r="N120" s="24"/>
      <c r="O120" s="8"/>
      <c r="P120" s="9"/>
      <c r="Q120" s="4" t="str">
        <f t="shared" si="9"/>
        <v/>
      </c>
      <c r="R120" s="12" t="str">
        <f t="shared" si="10"/>
        <v/>
      </c>
      <c r="S120" s="6"/>
      <c r="T120" s="24"/>
      <c r="U120" s="24"/>
      <c r="V120" s="24"/>
      <c r="W120" s="64">
        <f t="shared" si="11"/>
        <v>5</v>
      </c>
    </row>
    <row r="121" spans="3:23" x14ac:dyDescent="0.3">
      <c r="C121" s="39" t="s">
        <v>320</v>
      </c>
      <c r="D121" s="4">
        <v>5</v>
      </c>
      <c r="E121" s="4" t="s">
        <v>52</v>
      </c>
      <c r="F121" s="11" t="s">
        <v>53</v>
      </c>
      <c r="G121" s="41">
        <v>153230</v>
      </c>
      <c r="H121" s="4" t="s">
        <v>318</v>
      </c>
      <c r="I121" s="15" t="s">
        <v>321</v>
      </c>
      <c r="J121" s="22"/>
      <c r="K121" s="70"/>
      <c r="L121" s="38"/>
      <c r="M121" s="37"/>
      <c r="N121" s="24"/>
      <c r="O121" s="8"/>
      <c r="P121" s="9"/>
      <c r="Q121" s="4" t="str">
        <f t="shared" si="9"/>
        <v/>
      </c>
      <c r="R121" s="12" t="str">
        <f t="shared" si="10"/>
        <v/>
      </c>
      <c r="S121" s="6"/>
      <c r="T121" s="24"/>
      <c r="U121" s="24"/>
      <c r="V121" s="24"/>
      <c r="W121" s="64">
        <f t="shared" si="11"/>
        <v>5</v>
      </c>
    </row>
    <row r="122" spans="3:23" x14ac:dyDescent="0.3">
      <c r="C122" s="39" t="s">
        <v>322</v>
      </c>
      <c r="D122" s="4">
        <v>3</v>
      </c>
      <c r="E122" s="4" t="s">
        <v>137</v>
      </c>
      <c r="F122" s="11" t="s">
        <v>53</v>
      </c>
      <c r="G122" s="41">
        <v>153230</v>
      </c>
      <c r="H122" s="4" t="s">
        <v>323</v>
      </c>
      <c r="I122" s="15" t="s">
        <v>324</v>
      </c>
      <c r="J122" s="22"/>
      <c r="K122" s="70"/>
      <c r="L122" s="38"/>
      <c r="M122" s="37"/>
      <c r="N122" s="24"/>
      <c r="O122" s="8"/>
      <c r="P122" s="9"/>
      <c r="Q122" s="4" t="str">
        <f t="shared" si="9"/>
        <v/>
      </c>
      <c r="R122" s="12" t="str">
        <f t="shared" si="10"/>
        <v/>
      </c>
      <c r="S122" s="6"/>
      <c r="T122" s="24"/>
      <c r="U122" s="24"/>
      <c r="V122" s="24"/>
      <c r="W122" s="64">
        <f t="shared" si="11"/>
        <v>3</v>
      </c>
    </row>
    <row r="123" spans="3:23" x14ac:dyDescent="0.3">
      <c r="C123" s="39" t="s">
        <v>325</v>
      </c>
      <c r="D123" s="4">
        <v>3</v>
      </c>
      <c r="E123" s="4" t="s">
        <v>137</v>
      </c>
      <c r="F123" s="11" t="s">
        <v>53</v>
      </c>
      <c r="G123" s="41">
        <v>153230</v>
      </c>
      <c r="H123" s="4" t="s">
        <v>323</v>
      </c>
      <c r="I123" s="15" t="s">
        <v>326</v>
      </c>
      <c r="J123" s="22"/>
      <c r="K123" s="70"/>
      <c r="L123" s="38"/>
      <c r="M123" s="37"/>
      <c r="N123" s="24"/>
      <c r="O123" s="8"/>
      <c r="P123" s="9"/>
      <c r="Q123" s="4" t="str">
        <f t="shared" si="9"/>
        <v/>
      </c>
      <c r="R123" s="12" t="str">
        <f t="shared" si="10"/>
        <v/>
      </c>
      <c r="S123" s="6"/>
      <c r="T123" s="24"/>
      <c r="U123" s="24"/>
      <c r="V123" s="24"/>
      <c r="W123" s="64">
        <f t="shared" si="11"/>
        <v>3</v>
      </c>
    </row>
    <row r="124" spans="3:23" x14ac:dyDescent="0.3">
      <c r="C124" s="39" t="s">
        <v>327</v>
      </c>
      <c r="D124" s="4">
        <v>2</v>
      </c>
      <c r="E124" s="4" t="s">
        <v>58</v>
      </c>
      <c r="F124" s="11" t="s">
        <v>53</v>
      </c>
      <c r="G124" s="4"/>
      <c r="H124" s="4" t="s">
        <v>328</v>
      </c>
      <c r="I124" s="15" t="s">
        <v>329</v>
      </c>
      <c r="J124" s="22"/>
      <c r="K124" s="70"/>
      <c r="L124" s="38"/>
      <c r="M124" s="46"/>
      <c r="N124" s="24"/>
      <c r="O124" s="8"/>
      <c r="P124" s="9"/>
      <c r="Q124" s="4" t="str">
        <f t="shared" si="9"/>
        <v/>
      </c>
      <c r="R124" s="12" t="str">
        <f t="shared" si="10"/>
        <v/>
      </c>
      <c r="S124" s="6"/>
      <c r="T124" s="24"/>
      <c r="U124" s="24"/>
      <c r="V124" s="24"/>
      <c r="W124" s="64">
        <f t="shared" si="11"/>
        <v>2</v>
      </c>
    </row>
    <row r="125" spans="3:23" x14ac:dyDescent="0.3">
      <c r="C125" s="39" t="s">
        <v>330</v>
      </c>
      <c r="D125" s="4">
        <v>1</v>
      </c>
      <c r="E125" s="4" t="s">
        <v>68</v>
      </c>
      <c r="F125" s="11" t="s">
        <v>53</v>
      </c>
      <c r="G125" s="41"/>
      <c r="H125" s="4" t="s">
        <v>331</v>
      </c>
      <c r="I125" s="15" t="s">
        <v>332</v>
      </c>
      <c r="J125" s="22"/>
      <c r="K125" s="70"/>
      <c r="L125" s="38"/>
      <c r="M125" s="37"/>
      <c r="N125" s="24"/>
      <c r="O125" s="8"/>
      <c r="P125" s="9"/>
      <c r="Q125" s="4" t="str">
        <f t="shared" si="9"/>
        <v/>
      </c>
      <c r="R125" s="12" t="str">
        <f t="shared" si="10"/>
        <v/>
      </c>
      <c r="S125" s="6"/>
      <c r="T125" s="24"/>
      <c r="U125" s="24"/>
      <c r="V125" s="24"/>
      <c r="W125" s="64">
        <f t="shared" si="11"/>
        <v>1</v>
      </c>
    </row>
    <row r="126" spans="3:23" ht="21.75" customHeight="1" x14ac:dyDescent="0.3">
      <c r="C126" s="39" t="s">
        <v>333</v>
      </c>
      <c r="D126" s="4">
        <v>5</v>
      </c>
      <c r="E126" s="4" t="s">
        <v>52</v>
      </c>
      <c r="F126" s="11" t="s">
        <v>53</v>
      </c>
      <c r="G126" s="4" t="s">
        <v>166</v>
      </c>
      <c r="H126" s="4" t="s">
        <v>334</v>
      </c>
      <c r="I126" s="15" t="s">
        <v>335</v>
      </c>
      <c r="J126" s="22"/>
      <c r="K126" s="70"/>
      <c r="L126" s="38"/>
      <c r="M126" s="37"/>
      <c r="N126" s="24"/>
      <c r="O126" s="8"/>
      <c r="P126" s="9"/>
      <c r="Q126" s="4" t="str">
        <f t="shared" si="9"/>
        <v/>
      </c>
      <c r="R126" s="12" t="str">
        <f t="shared" si="10"/>
        <v/>
      </c>
      <c r="S126" s="6"/>
      <c r="T126" s="24"/>
      <c r="U126" s="24"/>
      <c r="V126" s="24"/>
      <c r="W126" s="64">
        <f t="shared" si="11"/>
        <v>5</v>
      </c>
    </row>
    <row r="127" spans="3:23" ht="15.75" customHeight="1" x14ac:dyDescent="0.3">
      <c r="C127" s="39" t="s">
        <v>336</v>
      </c>
      <c r="D127" s="4">
        <v>5</v>
      </c>
      <c r="E127" s="4" t="s">
        <v>52</v>
      </c>
      <c r="F127" s="11" t="s">
        <v>53</v>
      </c>
      <c r="G127" s="4"/>
      <c r="H127" s="4" t="s">
        <v>337</v>
      </c>
      <c r="I127" s="15" t="s">
        <v>338</v>
      </c>
      <c r="J127" s="22"/>
      <c r="K127" s="70"/>
      <c r="L127" s="38"/>
      <c r="M127" s="37"/>
      <c r="N127" s="24"/>
      <c r="O127" s="8"/>
      <c r="P127" s="9"/>
      <c r="Q127" s="4" t="str">
        <f t="shared" si="9"/>
        <v/>
      </c>
      <c r="R127" s="12" t="str">
        <f t="shared" si="10"/>
        <v/>
      </c>
      <c r="S127" s="6"/>
      <c r="T127" s="24"/>
      <c r="U127" s="24"/>
      <c r="V127" s="24"/>
      <c r="W127" s="64">
        <f t="shared" si="11"/>
        <v>5</v>
      </c>
    </row>
    <row r="128" spans="3:23" x14ac:dyDescent="0.3">
      <c r="C128" s="39" t="s">
        <v>339</v>
      </c>
      <c r="D128" s="4">
        <v>5</v>
      </c>
      <c r="E128" s="4" t="s">
        <v>52</v>
      </c>
      <c r="F128" s="11" t="s">
        <v>53</v>
      </c>
      <c r="G128" s="41">
        <v>153184</v>
      </c>
      <c r="H128" s="4" t="s">
        <v>340</v>
      </c>
      <c r="I128" s="15" t="s">
        <v>341</v>
      </c>
      <c r="J128" s="22"/>
      <c r="K128" s="70"/>
      <c r="L128" s="38"/>
      <c r="M128" s="37"/>
      <c r="N128" s="24"/>
      <c r="O128" s="8"/>
      <c r="P128" s="9"/>
      <c r="Q128" s="4" t="str">
        <f t="shared" si="9"/>
        <v/>
      </c>
      <c r="R128" s="12" t="str">
        <f t="shared" si="10"/>
        <v/>
      </c>
      <c r="S128" s="6"/>
      <c r="T128" s="24"/>
      <c r="U128" s="24"/>
      <c r="V128" s="24"/>
      <c r="W128" s="64">
        <f t="shared" si="11"/>
        <v>5</v>
      </c>
    </row>
    <row r="129" spans="3:23" x14ac:dyDescent="0.3">
      <c r="C129" s="19"/>
      <c r="D129" s="24"/>
      <c r="E129" s="19"/>
      <c r="F129" s="19"/>
      <c r="G129" s="19"/>
      <c r="H129" s="19"/>
      <c r="I129" s="19"/>
      <c r="J129" s="19"/>
      <c r="K129" s="19"/>
      <c r="L129" s="19"/>
      <c r="M129" s="6"/>
      <c r="N129" s="19"/>
      <c r="O129" s="19"/>
      <c r="P129" s="19"/>
      <c r="Q129" s="19"/>
      <c r="R129" s="61" t="str">
        <f>IF(SUM(R101:R128)=0,"-",IFERROR(SUM(R101:R128),""))</f>
        <v>-</v>
      </c>
      <c r="S129" s="6"/>
      <c r="T129" s="24"/>
      <c r="U129" s="24"/>
      <c r="V129" s="24"/>
      <c r="W129" s="24"/>
    </row>
    <row r="130" spans="3:23" x14ac:dyDescent="0.3">
      <c r="C130" s="19"/>
      <c r="D130" s="24"/>
      <c r="E130" s="19"/>
      <c r="F130" s="19"/>
      <c r="G130" s="19"/>
      <c r="H130" s="19"/>
      <c r="I130" s="19"/>
      <c r="J130" s="19"/>
      <c r="K130" s="19"/>
      <c r="L130" s="19"/>
      <c r="M130" s="6"/>
      <c r="N130" s="19"/>
      <c r="O130" s="61" t="str">
        <f>IF(O101="N/A",IF(O102="N/A",IF(O103="N/A",IF(O104="N/A",IF(O105="N/A",IF(O106="N/A",IF(O107="N/A",IF(O108="N/A",IF(O109="N/A",IF(O110="N/A",IF(O111="N/A",IF(O112="N/A",IF(O113="N/A",IF(O114="N/A",IF(O115="N/A",IF(O116="N/A",IF(O117="N/A",IF(O118="N/A",IF(O119="N/A",IF(O120="N/A",IF(O121="N/A",IF(O122="N/A",IF(O123="N/A",IF(O124="N/A",IF(O125="N/A",IF(O126="N/A",IF(O127="N/A",IF(O128="N/A","N/A","-"),"-"),"-"),"-"),"-"),"-"),"-"),"-"),"-"),"-"),"-"),"-"),"-"),"-"),"-"),"-"),"-"),"-"),"-"),"-"),"-"),"-"),"-"),"-"),"-"),"-"),"-"),"-")</f>
        <v>-</v>
      </c>
      <c r="P130" s="69" t="str">
        <f>IF(O130="N/A","N/A",$R130)</f>
        <v>-</v>
      </c>
      <c r="Q130" s="61"/>
      <c r="R130" s="62" t="str">
        <f>IF(R129="-","-",IFERROR(($P101*W101+$P102*W102+$P103*W103+$P104*W104+$P105*W105+$P106*W106+$P107*W107+$P108*W108+$P109*W109+$P110*W110+$P111*W111+$P112*W112+$P113*W113+$P114*W114+$P115*W115+$P116*W116+$P117*W117+$P118*W118+$P119*W119+$P120*W120+$P121*W121+$P122*W122+$P123*W123+$P124*W124+$P125*W125+$P126*W126+$P127*W127+$P128*W128)/(SUM(W101:W128)),""))</f>
        <v>-</v>
      </c>
      <c r="S130" s="6"/>
      <c r="T130" s="24"/>
      <c r="U130" s="24"/>
      <c r="V130" s="24"/>
      <c r="W130" s="24"/>
    </row>
    <row r="131" spans="3:23" ht="3.75" customHeight="1" x14ac:dyDescent="0.3">
      <c r="C131" s="19"/>
      <c r="E131" s="19"/>
      <c r="F131" s="19"/>
      <c r="G131" s="19"/>
      <c r="H131" s="19"/>
      <c r="I131" s="19"/>
      <c r="J131" s="19"/>
      <c r="K131" s="19"/>
      <c r="L131" s="19"/>
      <c r="M131" s="6"/>
      <c r="N131" s="19"/>
      <c r="O131" s="19"/>
      <c r="P131" s="19"/>
      <c r="Q131" s="19"/>
      <c r="R131" s="19"/>
      <c r="S131" s="6"/>
    </row>
    <row r="132" spans="3:23" ht="14.25" customHeight="1" x14ac:dyDescent="0.3">
      <c r="C132" s="19"/>
      <c r="D132" s="40">
        <v>5</v>
      </c>
      <c r="E132" s="1"/>
      <c r="F132" s="1"/>
      <c r="G132" s="1"/>
      <c r="H132" s="1"/>
      <c r="I132" s="10" t="s">
        <v>342</v>
      </c>
      <c r="J132" s="22"/>
      <c r="K132" s="22"/>
      <c r="L132" s="22"/>
      <c r="M132" s="6"/>
      <c r="N132" s="6"/>
      <c r="O132" s="6"/>
      <c r="P132" s="6"/>
      <c r="Q132" s="6"/>
      <c r="R132" s="23"/>
      <c r="S132" s="6"/>
      <c r="T132" s="24"/>
      <c r="U132" s="24"/>
      <c r="V132" s="24"/>
      <c r="W132" s="5" t="s">
        <v>50</v>
      </c>
    </row>
    <row r="133" spans="3:23" ht="60" x14ac:dyDescent="0.3">
      <c r="C133" s="39" t="s">
        <v>343</v>
      </c>
      <c r="D133" s="4">
        <v>1</v>
      </c>
      <c r="E133" s="4" t="s">
        <v>137</v>
      </c>
      <c r="F133" s="11" t="s">
        <v>344</v>
      </c>
      <c r="G133" s="4"/>
      <c r="H133" s="4" t="s">
        <v>345</v>
      </c>
      <c r="I133" s="15" t="s">
        <v>346</v>
      </c>
      <c r="J133" s="22"/>
      <c r="K133" s="70" t="s">
        <v>347</v>
      </c>
      <c r="L133" s="38"/>
      <c r="M133" s="38"/>
      <c r="N133" s="24"/>
      <c r="O133" s="8"/>
      <c r="P133" s="9"/>
      <c r="Q133" s="4" t="str">
        <f t="shared" ref="Q133:Q146" si="12">IF($O133="N/A","",IF($P133="","",IF($P133&gt;=85%,"C","NC")))</f>
        <v/>
      </c>
      <c r="R133" s="12" t="str">
        <f t="shared" ref="R133:R146" si="13">IF($O133="N/A","",IF($P133="","",$P133*$W133))</f>
        <v/>
      </c>
      <c r="S133" s="6"/>
      <c r="T133" s="24"/>
      <c r="U133" s="24"/>
      <c r="V133" s="24"/>
      <c r="W133" s="64">
        <f t="shared" ref="W133:W146" si="14">IF(O133="N/A",0,D133)</f>
        <v>1</v>
      </c>
    </row>
    <row r="134" spans="3:23" ht="48" x14ac:dyDescent="0.3">
      <c r="C134" s="39" t="s">
        <v>348</v>
      </c>
      <c r="D134" s="4">
        <v>5</v>
      </c>
      <c r="E134" s="4" t="s">
        <v>52</v>
      </c>
      <c r="F134" s="11" t="s">
        <v>344</v>
      </c>
      <c r="G134" s="4"/>
      <c r="H134" s="4" t="s">
        <v>349</v>
      </c>
      <c r="I134" s="15" t="s">
        <v>350</v>
      </c>
      <c r="J134" s="22"/>
      <c r="K134" s="70" t="s">
        <v>351</v>
      </c>
      <c r="L134" s="38"/>
      <c r="M134" s="38"/>
      <c r="N134" s="24"/>
      <c r="O134" s="8"/>
      <c r="P134" s="9"/>
      <c r="Q134" s="4" t="str">
        <f t="shared" si="12"/>
        <v/>
      </c>
      <c r="R134" s="12" t="str">
        <f t="shared" si="13"/>
        <v/>
      </c>
      <c r="S134" s="6"/>
      <c r="T134" s="24"/>
      <c r="U134" s="24"/>
      <c r="V134" s="24"/>
      <c r="W134" s="64">
        <f t="shared" si="14"/>
        <v>5</v>
      </c>
    </row>
    <row r="135" spans="3:23" x14ac:dyDescent="0.3">
      <c r="C135" s="39" t="s">
        <v>352</v>
      </c>
      <c r="D135" s="4">
        <v>1</v>
      </c>
      <c r="E135" s="4" t="s">
        <v>52</v>
      </c>
      <c r="F135" s="11" t="s">
        <v>344</v>
      </c>
      <c r="G135" s="41" t="s">
        <v>166</v>
      </c>
      <c r="H135" s="4" t="s">
        <v>353</v>
      </c>
      <c r="I135" s="15" t="s">
        <v>354</v>
      </c>
      <c r="J135" s="22"/>
      <c r="K135" s="70"/>
      <c r="L135" s="38"/>
      <c r="M135" s="37"/>
      <c r="N135" s="24"/>
      <c r="O135" s="8"/>
      <c r="P135" s="9"/>
      <c r="Q135" s="4" t="str">
        <f t="shared" si="12"/>
        <v/>
      </c>
      <c r="R135" s="12" t="str">
        <f t="shared" si="13"/>
        <v/>
      </c>
      <c r="S135" s="6"/>
      <c r="T135" s="24"/>
      <c r="U135" s="24"/>
      <c r="V135" s="24"/>
      <c r="W135" s="64">
        <f t="shared" si="14"/>
        <v>1</v>
      </c>
    </row>
    <row r="136" spans="3:23" x14ac:dyDescent="0.3">
      <c r="C136" s="39" t="s">
        <v>355</v>
      </c>
      <c r="D136" s="4">
        <v>1</v>
      </c>
      <c r="E136" s="4" t="s">
        <v>52</v>
      </c>
      <c r="F136" s="11" t="s">
        <v>53</v>
      </c>
      <c r="G136" s="4"/>
      <c r="H136" s="4" t="s">
        <v>337</v>
      </c>
      <c r="I136" s="15" t="s">
        <v>338</v>
      </c>
      <c r="J136" s="22"/>
      <c r="K136" s="70" t="s">
        <v>356</v>
      </c>
      <c r="L136" s="38"/>
      <c r="M136" s="37"/>
      <c r="N136" s="24"/>
      <c r="O136" s="8"/>
      <c r="P136" s="9"/>
      <c r="Q136" s="4" t="str">
        <f t="shared" si="12"/>
        <v/>
      </c>
      <c r="R136" s="12" t="str">
        <f t="shared" si="13"/>
        <v/>
      </c>
      <c r="S136" s="6"/>
      <c r="T136" s="24"/>
      <c r="U136" s="24"/>
      <c r="V136" s="24"/>
      <c r="W136" s="64">
        <f t="shared" si="14"/>
        <v>1</v>
      </c>
    </row>
    <row r="137" spans="3:23" ht="120" x14ac:dyDescent="0.3">
      <c r="C137" s="39" t="s">
        <v>357</v>
      </c>
      <c r="D137" s="4">
        <v>5</v>
      </c>
      <c r="E137" s="4" t="s">
        <v>52</v>
      </c>
      <c r="F137" s="11" t="s">
        <v>344</v>
      </c>
      <c r="G137" s="41"/>
      <c r="H137" s="4" t="s">
        <v>358</v>
      </c>
      <c r="I137" s="15" t="s">
        <v>359</v>
      </c>
      <c r="J137" s="22"/>
      <c r="K137" s="70" t="s">
        <v>360</v>
      </c>
      <c r="L137" s="38"/>
      <c r="M137" s="37"/>
      <c r="N137" s="24"/>
      <c r="O137" s="8"/>
      <c r="P137" s="9"/>
      <c r="Q137" s="4" t="str">
        <f t="shared" si="12"/>
        <v/>
      </c>
      <c r="R137" s="12" t="str">
        <f t="shared" si="13"/>
        <v/>
      </c>
      <c r="S137" s="6"/>
      <c r="T137" s="24"/>
      <c r="U137" s="24"/>
      <c r="V137" s="24"/>
      <c r="W137" s="64">
        <f t="shared" si="14"/>
        <v>5</v>
      </c>
    </row>
    <row r="138" spans="3:23" ht="132" x14ac:dyDescent="0.3">
      <c r="C138" s="39" t="s">
        <v>361</v>
      </c>
      <c r="D138" s="4">
        <v>5</v>
      </c>
      <c r="E138" s="4" t="s">
        <v>52</v>
      </c>
      <c r="F138" s="11" t="s">
        <v>344</v>
      </c>
      <c r="G138" s="41"/>
      <c r="H138" s="4" t="s">
        <v>358</v>
      </c>
      <c r="I138" s="15" t="s">
        <v>362</v>
      </c>
      <c r="J138" s="22"/>
      <c r="K138" s="70" t="s">
        <v>363</v>
      </c>
      <c r="L138" s="38"/>
      <c r="M138" s="37"/>
      <c r="N138" s="24"/>
      <c r="O138" s="8"/>
      <c r="P138" s="9"/>
      <c r="Q138" s="4" t="str">
        <f t="shared" si="12"/>
        <v/>
      </c>
      <c r="R138" s="12" t="str">
        <f t="shared" si="13"/>
        <v/>
      </c>
      <c r="S138" s="6"/>
      <c r="T138" s="24"/>
      <c r="U138" s="24"/>
      <c r="V138" s="24"/>
      <c r="W138" s="64">
        <f t="shared" si="14"/>
        <v>5</v>
      </c>
    </row>
    <row r="139" spans="3:23" ht="36" x14ac:dyDescent="0.3">
      <c r="C139" s="39" t="s">
        <v>364</v>
      </c>
      <c r="D139" s="4">
        <v>5</v>
      </c>
      <c r="E139" s="4" t="s">
        <v>52</v>
      </c>
      <c r="F139" s="11" t="s">
        <v>344</v>
      </c>
      <c r="G139" s="41"/>
      <c r="H139" s="4" t="s">
        <v>358</v>
      </c>
      <c r="I139" s="15" t="s">
        <v>365</v>
      </c>
      <c r="J139" s="22"/>
      <c r="K139" s="70" t="s">
        <v>366</v>
      </c>
      <c r="L139" s="38"/>
      <c r="M139" s="38"/>
      <c r="N139" s="24"/>
      <c r="O139" s="8"/>
      <c r="P139" s="9"/>
      <c r="Q139" s="4" t="str">
        <f t="shared" si="12"/>
        <v/>
      </c>
      <c r="R139" s="12" t="str">
        <f t="shared" si="13"/>
        <v/>
      </c>
      <c r="S139" s="6"/>
      <c r="T139" s="24"/>
      <c r="U139" s="24"/>
      <c r="V139" s="24"/>
      <c r="W139" s="64">
        <f t="shared" si="14"/>
        <v>5</v>
      </c>
    </row>
    <row r="140" spans="3:23" ht="36" x14ac:dyDescent="0.3">
      <c r="C140" s="39" t="s">
        <v>367</v>
      </c>
      <c r="D140" s="4">
        <v>5</v>
      </c>
      <c r="E140" s="4" t="s">
        <v>52</v>
      </c>
      <c r="F140" s="11" t="s">
        <v>344</v>
      </c>
      <c r="G140" s="41"/>
      <c r="H140" s="4" t="s">
        <v>358</v>
      </c>
      <c r="I140" s="15" t="s">
        <v>368</v>
      </c>
      <c r="J140" s="22"/>
      <c r="K140" s="70" t="s">
        <v>369</v>
      </c>
      <c r="L140" s="38"/>
      <c r="M140" s="37"/>
      <c r="N140" s="24"/>
      <c r="O140" s="8"/>
      <c r="P140" s="9"/>
      <c r="Q140" s="4" t="str">
        <f t="shared" si="12"/>
        <v/>
      </c>
      <c r="R140" s="12" t="str">
        <f t="shared" si="13"/>
        <v/>
      </c>
      <c r="S140" s="6"/>
      <c r="T140" s="24"/>
      <c r="U140" s="24"/>
      <c r="V140" s="24"/>
      <c r="W140" s="64">
        <f t="shared" si="14"/>
        <v>5</v>
      </c>
    </row>
    <row r="141" spans="3:23" ht="48" x14ac:dyDescent="0.3">
      <c r="C141" s="39" t="s">
        <v>370</v>
      </c>
      <c r="D141" s="4">
        <v>5</v>
      </c>
      <c r="E141" s="4" t="s">
        <v>52</v>
      </c>
      <c r="F141" s="11" t="s">
        <v>344</v>
      </c>
      <c r="G141" s="41"/>
      <c r="H141" s="4" t="s">
        <v>358</v>
      </c>
      <c r="I141" s="15" t="s">
        <v>371</v>
      </c>
      <c r="J141" s="22"/>
      <c r="K141" s="70" t="s">
        <v>372</v>
      </c>
      <c r="L141" s="38"/>
      <c r="M141" s="37"/>
      <c r="N141" s="24"/>
      <c r="O141" s="8"/>
      <c r="P141" s="9"/>
      <c r="Q141" s="4" t="str">
        <f t="shared" si="12"/>
        <v/>
      </c>
      <c r="R141" s="12" t="str">
        <f t="shared" si="13"/>
        <v/>
      </c>
      <c r="S141" s="6"/>
      <c r="T141" s="24"/>
      <c r="U141" s="24"/>
      <c r="V141" s="24"/>
      <c r="W141" s="64">
        <f t="shared" si="14"/>
        <v>5</v>
      </c>
    </row>
    <row r="142" spans="3:23" ht="72" x14ac:dyDescent="0.3">
      <c r="C142" s="39" t="s">
        <v>373</v>
      </c>
      <c r="D142" s="4">
        <v>5</v>
      </c>
      <c r="E142" s="4" t="s">
        <v>52</v>
      </c>
      <c r="F142" s="11" t="s">
        <v>344</v>
      </c>
      <c r="G142" s="41"/>
      <c r="H142" s="4" t="s">
        <v>358</v>
      </c>
      <c r="I142" s="15" t="s">
        <v>374</v>
      </c>
      <c r="J142" s="22"/>
      <c r="K142" s="70" t="s">
        <v>375</v>
      </c>
      <c r="L142" s="38"/>
      <c r="M142" s="38"/>
      <c r="N142" s="24"/>
      <c r="O142" s="8"/>
      <c r="P142" s="9"/>
      <c r="Q142" s="4" t="str">
        <f t="shared" si="12"/>
        <v/>
      </c>
      <c r="R142" s="12" t="str">
        <f t="shared" si="13"/>
        <v/>
      </c>
      <c r="S142" s="6"/>
      <c r="T142" s="24"/>
      <c r="U142" s="24"/>
      <c r="V142" s="24"/>
      <c r="W142" s="64">
        <f t="shared" si="14"/>
        <v>5</v>
      </c>
    </row>
    <row r="143" spans="3:23" ht="180" x14ac:dyDescent="0.3">
      <c r="C143" s="39" t="s">
        <v>376</v>
      </c>
      <c r="D143" s="4">
        <v>5</v>
      </c>
      <c r="E143" s="4" t="s">
        <v>52</v>
      </c>
      <c r="F143" s="11" t="s">
        <v>344</v>
      </c>
      <c r="G143" s="41"/>
      <c r="H143" s="4" t="s">
        <v>358</v>
      </c>
      <c r="I143" s="15" t="s">
        <v>377</v>
      </c>
      <c r="J143" s="22"/>
      <c r="K143" s="70" t="s">
        <v>378</v>
      </c>
      <c r="L143" s="38"/>
      <c r="M143" s="38"/>
      <c r="N143" s="24"/>
      <c r="O143" s="8"/>
      <c r="P143" s="9"/>
      <c r="Q143" s="4" t="str">
        <f t="shared" si="12"/>
        <v/>
      </c>
      <c r="R143" s="12" t="str">
        <f t="shared" si="13"/>
        <v/>
      </c>
      <c r="S143" s="6"/>
      <c r="T143" s="24"/>
      <c r="U143" s="24"/>
      <c r="V143" s="24"/>
      <c r="W143" s="64">
        <f t="shared" si="14"/>
        <v>5</v>
      </c>
    </row>
    <row r="144" spans="3:23" x14ac:dyDescent="0.3">
      <c r="C144" s="39" t="s">
        <v>379</v>
      </c>
      <c r="D144" s="4">
        <v>2</v>
      </c>
      <c r="E144" s="4" t="s">
        <v>137</v>
      </c>
      <c r="F144" s="11" t="s">
        <v>344</v>
      </c>
      <c r="G144" s="41"/>
      <c r="H144" s="44">
        <v>153311</v>
      </c>
      <c r="I144" s="15" t="s">
        <v>380</v>
      </c>
      <c r="J144" s="22"/>
      <c r="K144" s="70" t="s">
        <v>381</v>
      </c>
      <c r="L144" s="38"/>
      <c r="M144" s="37"/>
      <c r="N144" s="24"/>
      <c r="O144" s="8"/>
      <c r="P144" s="9"/>
      <c r="Q144" s="4" t="str">
        <f t="shared" si="12"/>
        <v/>
      </c>
      <c r="R144" s="12" t="str">
        <f t="shared" si="13"/>
        <v/>
      </c>
      <c r="S144" s="6"/>
      <c r="T144" s="24"/>
      <c r="U144" s="24"/>
      <c r="V144" s="24"/>
      <c r="W144" s="64">
        <f t="shared" si="14"/>
        <v>2</v>
      </c>
    </row>
    <row r="145" spans="3:25" ht="15.75" customHeight="1" x14ac:dyDescent="0.3">
      <c r="C145" s="39" t="s">
        <v>382</v>
      </c>
      <c r="D145" s="4">
        <v>1</v>
      </c>
      <c r="E145" s="4" t="s">
        <v>68</v>
      </c>
      <c r="F145" s="11" t="s">
        <v>53</v>
      </c>
      <c r="G145" s="41">
        <v>153184</v>
      </c>
      <c r="H145" s="44">
        <v>153311</v>
      </c>
      <c r="I145" s="15" t="s">
        <v>383</v>
      </c>
      <c r="J145" s="22"/>
      <c r="K145" s="70"/>
      <c r="L145" s="38"/>
      <c r="M145" s="37"/>
      <c r="N145" s="24"/>
      <c r="O145" s="8"/>
      <c r="P145" s="9"/>
      <c r="Q145" s="4" t="str">
        <f t="shared" si="12"/>
        <v/>
      </c>
      <c r="R145" s="12" t="str">
        <f t="shared" si="13"/>
        <v/>
      </c>
      <c r="S145" s="6"/>
      <c r="T145" s="24"/>
      <c r="U145" s="24"/>
      <c r="V145" s="24"/>
      <c r="W145" s="64">
        <f t="shared" si="14"/>
        <v>1</v>
      </c>
    </row>
    <row r="146" spans="3:25" ht="24" x14ac:dyDescent="0.3">
      <c r="C146" s="39" t="s">
        <v>384</v>
      </c>
      <c r="D146" s="4">
        <v>1</v>
      </c>
      <c r="E146" s="4" t="s">
        <v>52</v>
      </c>
      <c r="F146" s="11" t="s">
        <v>53</v>
      </c>
      <c r="G146" s="41">
        <v>153184</v>
      </c>
      <c r="H146" s="4" t="s">
        <v>340</v>
      </c>
      <c r="I146" s="15" t="s">
        <v>341</v>
      </c>
      <c r="J146" s="22"/>
      <c r="K146" s="70" t="s">
        <v>385</v>
      </c>
      <c r="L146" s="38"/>
      <c r="M146" s="37"/>
      <c r="N146" s="24"/>
      <c r="O146" s="8"/>
      <c r="P146" s="9"/>
      <c r="Q146" s="4" t="str">
        <f t="shared" si="12"/>
        <v/>
      </c>
      <c r="R146" s="12" t="str">
        <f t="shared" si="13"/>
        <v/>
      </c>
      <c r="S146" s="6"/>
      <c r="T146" s="24"/>
      <c r="U146" s="24"/>
      <c r="V146" s="24"/>
      <c r="W146" s="64">
        <f t="shared" si="14"/>
        <v>1</v>
      </c>
    </row>
    <row r="147" spans="3:25" x14ac:dyDescent="0.3">
      <c r="C147" s="19"/>
      <c r="D147" s="24"/>
      <c r="E147" s="19"/>
      <c r="F147" s="19"/>
      <c r="G147" s="19"/>
      <c r="H147" s="19"/>
      <c r="I147" s="19"/>
      <c r="J147" s="19"/>
      <c r="K147" s="19"/>
      <c r="L147" s="19"/>
      <c r="M147" s="6"/>
      <c r="N147" s="19"/>
      <c r="O147" s="19"/>
      <c r="P147" s="19"/>
      <c r="Q147" s="19"/>
      <c r="R147" s="61" t="str">
        <f>IF(SUM(R133:R146)=0,"-",IFERROR(SUM(R133:R146),""))</f>
        <v>-</v>
      </c>
      <c r="S147" s="6"/>
      <c r="T147" s="24"/>
      <c r="U147" s="24"/>
      <c r="V147" s="24"/>
      <c r="W147" s="24"/>
    </row>
    <row r="148" spans="3:25" x14ac:dyDescent="0.3">
      <c r="C148" s="19"/>
      <c r="D148" s="24"/>
      <c r="E148" s="19"/>
      <c r="F148" s="19"/>
      <c r="G148" s="19"/>
      <c r="H148" s="19"/>
      <c r="I148" s="19"/>
      <c r="J148" s="19"/>
      <c r="K148" s="19"/>
      <c r="L148" s="19"/>
      <c r="M148" s="6"/>
      <c r="N148" s="19"/>
      <c r="O148" s="61" t="str">
        <f>IF(O133="N/A",IF(O134="N/A",IF(O135="N/A",IF(O136="N/A",IF(O137="N/A",IF(O138="N/A",IF(O139="N/A",IF(O140="N/A",IF(O141="N/A",IF(O142="N/A",IF(O143="N/A",IF(O144="N/A",IF(O145="N/A",IF(O146="N/A","N/A","-"),"-"),"-"),"-"),"-"),"-"),"-"),"-"),"-"),"-"),"-"),"-"),"-"),"-")</f>
        <v>-</v>
      </c>
      <c r="P148" s="69" t="str">
        <f>IF(O148="N/A","N/A",$R148)</f>
        <v>-</v>
      </c>
      <c r="Q148" s="61"/>
      <c r="R148" s="62" t="str">
        <f>IF(R147="-","-",IFERROR(($P133*W133+$P134*W134+$P135*W135+$P136*W136+$P137*W137+$P138*W138+$P139*W139+$P140*W140+$P141*W141+$P142*W142+$P143*W143+$P144*W144+$P145*W145+$P146*W146)/(SUM(W133:W146)),""))</f>
        <v>-</v>
      </c>
      <c r="S148" s="6"/>
      <c r="T148" s="24"/>
      <c r="U148" s="24"/>
      <c r="V148" s="24"/>
      <c r="W148" s="24"/>
    </row>
    <row r="149" spans="3:25" ht="3.75" customHeight="1" x14ac:dyDescent="0.3">
      <c r="C149" s="19"/>
      <c r="E149" s="19"/>
      <c r="F149" s="19"/>
      <c r="G149" s="19"/>
      <c r="H149" s="19"/>
      <c r="I149" s="19"/>
      <c r="J149" s="19"/>
      <c r="K149" s="19"/>
      <c r="L149" s="19"/>
      <c r="M149" s="6"/>
      <c r="N149" s="19"/>
      <c r="O149" s="19"/>
      <c r="P149" s="19"/>
      <c r="Q149" s="19"/>
      <c r="R149" s="19"/>
      <c r="S149" s="6"/>
    </row>
    <row r="150" spans="3:25" ht="14.25" customHeight="1" x14ac:dyDescent="0.3">
      <c r="C150" s="19"/>
      <c r="D150" s="40">
        <v>2.5</v>
      </c>
      <c r="E150" s="1"/>
      <c r="F150" s="1"/>
      <c r="G150" s="1"/>
      <c r="H150" s="1"/>
      <c r="I150" s="10" t="s">
        <v>386</v>
      </c>
      <c r="J150" s="22"/>
      <c r="K150" s="22"/>
      <c r="L150" s="22"/>
      <c r="M150" s="6"/>
      <c r="N150" s="6"/>
      <c r="O150" s="6"/>
      <c r="P150" s="6"/>
      <c r="Q150" s="6"/>
      <c r="R150" s="23"/>
      <c r="S150" s="6"/>
      <c r="T150" s="24"/>
      <c r="U150" s="24"/>
      <c r="V150" s="24"/>
      <c r="W150" s="5" t="s">
        <v>50</v>
      </c>
    </row>
    <row r="151" spans="3:25" x14ac:dyDescent="0.3">
      <c r="C151" s="39" t="s">
        <v>387</v>
      </c>
      <c r="D151" s="4">
        <v>5</v>
      </c>
      <c r="E151" s="4" t="s">
        <v>137</v>
      </c>
      <c r="F151" s="11" t="s">
        <v>344</v>
      </c>
      <c r="G151" s="4" t="s">
        <v>388</v>
      </c>
      <c r="H151" s="4" t="s">
        <v>389</v>
      </c>
      <c r="I151" s="15" t="s">
        <v>390</v>
      </c>
      <c r="J151" s="22"/>
      <c r="K151" s="70" t="s">
        <v>391</v>
      </c>
      <c r="L151" s="38"/>
      <c r="M151" s="37"/>
      <c r="N151" s="24"/>
      <c r="O151" s="8"/>
      <c r="P151" s="9"/>
      <c r="Q151" s="4" t="str">
        <f t="shared" ref="Q151:Q156" si="15">IF($O151="N/A","",IF($P151="","",IF($P151&gt;=85%,"C","NC")))</f>
        <v/>
      </c>
      <c r="R151" s="12" t="str">
        <f t="shared" ref="R151:R156" si="16">IF($O151="N/A","",IF($P151="","",$P151*$W151))</f>
        <v/>
      </c>
      <c r="S151" s="6"/>
      <c r="T151" s="24"/>
      <c r="U151" s="24"/>
      <c r="V151" s="24"/>
      <c r="W151" s="64">
        <f t="shared" ref="W151:W156" si="17">IF(O151="N/A",0,D151)</f>
        <v>5</v>
      </c>
      <c r="X151" s="27"/>
      <c r="Y151" s="27"/>
    </row>
    <row r="152" spans="3:25" x14ac:dyDescent="0.3">
      <c r="C152" s="39" t="s">
        <v>392</v>
      </c>
      <c r="D152" s="4">
        <v>5</v>
      </c>
      <c r="E152" s="4" t="s">
        <v>137</v>
      </c>
      <c r="F152" s="11" t="s">
        <v>344</v>
      </c>
      <c r="G152" s="4" t="s">
        <v>393</v>
      </c>
      <c r="H152" s="4" t="s">
        <v>394</v>
      </c>
      <c r="I152" s="15" t="s">
        <v>395</v>
      </c>
      <c r="J152" s="22"/>
      <c r="K152" s="70" t="s">
        <v>391</v>
      </c>
      <c r="L152" s="38"/>
      <c r="M152" s="37"/>
      <c r="N152" s="24"/>
      <c r="O152" s="8"/>
      <c r="P152" s="9"/>
      <c r="Q152" s="4" t="str">
        <f t="shared" si="15"/>
        <v/>
      </c>
      <c r="R152" s="12" t="str">
        <f t="shared" si="16"/>
        <v/>
      </c>
      <c r="S152" s="6"/>
      <c r="T152" s="24"/>
      <c r="U152" s="24"/>
      <c r="V152" s="24"/>
      <c r="W152" s="64">
        <f t="shared" si="17"/>
        <v>5</v>
      </c>
      <c r="X152" s="27"/>
      <c r="Y152" s="27"/>
    </row>
    <row r="153" spans="3:25" x14ac:dyDescent="0.3">
      <c r="C153" s="39" t="s">
        <v>396</v>
      </c>
      <c r="D153" s="4">
        <v>1</v>
      </c>
      <c r="E153" s="4" t="s">
        <v>137</v>
      </c>
      <c r="F153" s="11" t="s">
        <v>344</v>
      </c>
      <c r="G153" s="41" t="s">
        <v>397</v>
      </c>
      <c r="H153" s="4" t="s">
        <v>398</v>
      </c>
      <c r="I153" s="15" t="s">
        <v>399</v>
      </c>
      <c r="J153" s="22"/>
      <c r="K153" s="70" t="s">
        <v>391</v>
      </c>
      <c r="L153" s="38"/>
      <c r="M153" s="37"/>
      <c r="N153" s="24"/>
      <c r="O153" s="8"/>
      <c r="P153" s="9"/>
      <c r="Q153" s="4" t="str">
        <f t="shared" si="15"/>
        <v/>
      </c>
      <c r="R153" s="12" t="str">
        <f t="shared" si="16"/>
        <v/>
      </c>
      <c r="S153" s="6"/>
      <c r="T153" s="24"/>
      <c r="U153" s="24"/>
      <c r="V153" s="24"/>
      <c r="W153" s="64">
        <f t="shared" si="17"/>
        <v>1</v>
      </c>
      <c r="X153" s="27"/>
      <c r="Y153" s="27"/>
    </row>
    <row r="154" spans="3:25" x14ac:dyDescent="0.3">
      <c r="C154" s="39" t="s">
        <v>400</v>
      </c>
      <c r="D154" s="4">
        <v>1</v>
      </c>
      <c r="E154" s="4" t="s">
        <v>52</v>
      </c>
      <c r="F154" s="11" t="s">
        <v>344</v>
      </c>
      <c r="G154" s="4" t="s">
        <v>166</v>
      </c>
      <c r="H154" s="4" t="s">
        <v>401</v>
      </c>
      <c r="I154" s="15" t="s">
        <v>402</v>
      </c>
      <c r="J154" s="22"/>
      <c r="K154" s="70" t="s">
        <v>403</v>
      </c>
      <c r="L154" s="38"/>
      <c r="M154" s="37"/>
      <c r="N154" s="24"/>
      <c r="O154" s="8"/>
      <c r="P154" s="9"/>
      <c r="Q154" s="4" t="str">
        <f t="shared" si="15"/>
        <v/>
      </c>
      <c r="R154" s="12" t="str">
        <f t="shared" si="16"/>
        <v/>
      </c>
      <c r="S154" s="6"/>
      <c r="T154" s="24"/>
      <c r="U154" s="24"/>
      <c r="V154" s="24"/>
      <c r="W154" s="64">
        <f t="shared" si="17"/>
        <v>1</v>
      </c>
      <c r="X154" s="27"/>
      <c r="Y154" s="27"/>
    </row>
    <row r="155" spans="3:25" ht="36" x14ac:dyDescent="0.3">
      <c r="C155" s="39" t="s">
        <v>404</v>
      </c>
      <c r="D155" s="4">
        <v>5</v>
      </c>
      <c r="E155" s="4" t="s">
        <v>137</v>
      </c>
      <c r="F155" s="11" t="s">
        <v>344</v>
      </c>
      <c r="G155" s="41"/>
      <c r="H155" s="4" t="s">
        <v>405</v>
      </c>
      <c r="I155" s="15" t="s">
        <v>406</v>
      </c>
      <c r="J155" s="22"/>
      <c r="K155" s="70" t="s">
        <v>407</v>
      </c>
      <c r="L155" s="38"/>
      <c r="M155" s="37"/>
      <c r="N155" s="24"/>
      <c r="O155" s="8"/>
      <c r="P155" s="9"/>
      <c r="Q155" s="4" t="str">
        <f t="shared" si="15"/>
        <v/>
      </c>
      <c r="R155" s="12" t="str">
        <f t="shared" si="16"/>
        <v/>
      </c>
      <c r="S155" s="6"/>
      <c r="T155" s="24"/>
      <c r="U155" s="24"/>
      <c r="V155" s="24"/>
      <c r="W155" s="64">
        <f t="shared" si="17"/>
        <v>5</v>
      </c>
      <c r="X155" s="27"/>
      <c r="Y155" s="27"/>
    </row>
    <row r="156" spans="3:25" x14ac:dyDescent="0.3">
      <c r="C156" s="39" t="s">
        <v>404</v>
      </c>
      <c r="D156" s="4">
        <v>5</v>
      </c>
      <c r="E156" s="4" t="s">
        <v>137</v>
      </c>
      <c r="F156" s="11" t="s">
        <v>344</v>
      </c>
      <c r="G156" s="41"/>
      <c r="H156" s="4" t="s">
        <v>405</v>
      </c>
      <c r="I156" s="15" t="s">
        <v>408</v>
      </c>
      <c r="J156" s="22"/>
      <c r="K156" s="70"/>
      <c r="L156" s="38"/>
      <c r="M156" s="37"/>
      <c r="N156" s="24"/>
      <c r="O156" s="8"/>
      <c r="P156" s="9"/>
      <c r="Q156" s="4" t="str">
        <f t="shared" si="15"/>
        <v/>
      </c>
      <c r="R156" s="12" t="str">
        <f t="shared" si="16"/>
        <v/>
      </c>
      <c r="S156" s="6"/>
      <c r="T156" s="24"/>
      <c r="U156" s="24"/>
      <c r="V156" s="24"/>
      <c r="W156" s="64">
        <f t="shared" si="17"/>
        <v>5</v>
      </c>
      <c r="X156" s="27"/>
      <c r="Y156" s="27"/>
    </row>
    <row r="157" spans="3:25" x14ac:dyDescent="0.3">
      <c r="C157" s="19"/>
      <c r="D157" s="24"/>
      <c r="E157" s="19"/>
      <c r="F157" s="19"/>
      <c r="G157" s="19"/>
      <c r="H157" s="19"/>
      <c r="I157" s="19"/>
      <c r="J157" s="19"/>
      <c r="K157" s="19"/>
      <c r="L157" s="19"/>
      <c r="M157" s="6"/>
      <c r="N157" s="19"/>
      <c r="O157" s="19"/>
      <c r="P157" s="19"/>
      <c r="Q157" s="19"/>
      <c r="R157" s="61" t="str">
        <f>IF(SUM(R151:R156)=0,"-",IFERROR(SUM(R151:R156),""))</f>
        <v>-</v>
      </c>
      <c r="S157" s="6"/>
      <c r="T157" s="24"/>
      <c r="U157" s="24"/>
      <c r="V157" s="24"/>
      <c r="W157" s="24"/>
      <c r="X157" s="27"/>
      <c r="Y157" s="27"/>
    </row>
    <row r="158" spans="3:25" x14ac:dyDescent="0.3">
      <c r="C158" s="19"/>
      <c r="D158" s="24"/>
      <c r="E158" s="19"/>
      <c r="F158" s="19"/>
      <c r="G158" s="19"/>
      <c r="H158" s="19"/>
      <c r="I158" s="19"/>
      <c r="J158" s="19"/>
      <c r="K158" s="19"/>
      <c r="L158" s="19"/>
      <c r="M158" s="6"/>
      <c r="N158" s="19"/>
      <c r="O158" s="61" t="str">
        <f>IF(O151="N/A",IF(O152="N/A",IF(O153="N/A",IF(O154="N/A",IF(O155="N/A",IF(O156="N/A","N/A","-"),"-"),"-"),"-"),"-"),"-")</f>
        <v>-</v>
      </c>
      <c r="P158" s="69" t="str">
        <f>IF(O158="N/A","N/A",$R158)</f>
        <v>-</v>
      </c>
      <c r="Q158" s="61"/>
      <c r="R158" s="62" t="str">
        <f>IF(R157="-","-",IFERROR(($P151*W151+$P152*W152+$P153*W153+$P154*W154+$P155*W155+$P156*W156)/(SUM(W151:W156)),""))</f>
        <v>-</v>
      </c>
      <c r="S158" s="6"/>
      <c r="T158" s="24"/>
      <c r="U158" s="24"/>
      <c r="V158" s="24"/>
      <c r="W158" s="24"/>
      <c r="X158" s="27"/>
      <c r="Y158" s="27"/>
    </row>
    <row r="159" spans="3:25" ht="3.75" customHeight="1" x14ac:dyDescent="0.3">
      <c r="C159" s="19"/>
      <c r="E159" s="19"/>
      <c r="F159" s="19"/>
      <c r="G159" s="19"/>
      <c r="H159" s="19"/>
      <c r="I159" s="19"/>
      <c r="J159" s="19"/>
      <c r="K159" s="19"/>
      <c r="L159" s="19"/>
      <c r="M159" s="6"/>
      <c r="N159" s="19"/>
      <c r="O159" s="19"/>
      <c r="P159" s="19"/>
      <c r="Q159" s="19"/>
      <c r="R159" s="19"/>
      <c r="S159" s="6"/>
    </row>
    <row r="160" spans="3:25" ht="14.25" customHeight="1" x14ac:dyDescent="0.3">
      <c r="C160" s="19"/>
      <c r="D160" s="40">
        <v>0.5</v>
      </c>
      <c r="E160" s="1"/>
      <c r="F160" s="1"/>
      <c r="G160" s="1"/>
      <c r="H160" s="1"/>
      <c r="I160" s="10" t="s">
        <v>409</v>
      </c>
      <c r="J160" s="22"/>
      <c r="K160" s="22"/>
      <c r="L160" s="22"/>
      <c r="M160" s="6"/>
      <c r="N160" s="6"/>
      <c r="O160" s="6"/>
      <c r="P160" s="6"/>
      <c r="Q160" s="6"/>
      <c r="R160" s="23"/>
      <c r="S160" s="6"/>
      <c r="T160" s="24"/>
      <c r="U160" s="24"/>
      <c r="V160" s="24"/>
      <c r="W160" s="5" t="s">
        <v>50</v>
      </c>
    </row>
    <row r="161" spans="3:23" ht="24" x14ac:dyDescent="0.3">
      <c r="C161" s="39" t="s">
        <v>410</v>
      </c>
      <c r="D161" s="4">
        <v>5</v>
      </c>
      <c r="E161" s="4" t="s">
        <v>58</v>
      </c>
      <c r="F161" s="11" t="s">
        <v>411</v>
      </c>
      <c r="G161" s="4" t="s">
        <v>412</v>
      </c>
      <c r="H161" s="4" t="s">
        <v>413</v>
      </c>
      <c r="I161" s="15" t="s">
        <v>414</v>
      </c>
      <c r="J161" s="22"/>
      <c r="K161" s="70" t="s">
        <v>415</v>
      </c>
      <c r="L161" s="38"/>
      <c r="M161" s="37"/>
      <c r="N161" s="24"/>
      <c r="O161" s="8"/>
      <c r="P161" s="9"/>
      <c r="Q161" s="4" t="str">
        <f t="shared" ref="Q161:Q198" si="18">IF($O161="N/A","",IF($P161="","",IF($P161&gt;=85%,"C","NC")))</f>
        <v/>
      </c>
      <c r="R161" s="12" t="str">
        <f t="shared" ref="R161:R198" si="19">IF($O161="N/A","",IF($P161="","",$P161*$W161))</f>
        <v/>
      </c>
      <c r="S161" s="6"/>
      <c r="T161" s="24"/>
      <c r="U161" s="24"/>
      <c r="V161" s="24"/>
      <c r="W161" s="64">
        <f t="shared" ref="W161:W198" si="20">IF(O161="N/A",0,D161)</f>
        <v>5</v>
      </c>
    </row>
    <row r="162" spans="3:23" ht="48" x14ac:dyDescent="0.3">
      <c r="C162" s="39" t="s">
        <v>416</v>
      </c>
      <c r="D162" s="4">
        <v>5</v>
      </c>
      <c r="E162" s="4" t="s">
        <v>58</v>
      </c>
      <c r="F162" s="11" t="s">
        <v>53</v>
      </c>
      <c r="G162" s="4" t="s">
        <v>412</v>
      </c>
      <c r="H162" s="11" t="s">
        <v>417</v>
      </c>
      <c r="I162" s="15" t="s">
        <v>418</v>
      </c>
      <c r="J162" s="22"/>
      <c r="K162" s="70"/>
      <c r="L162" s="38"/>
      <c r="M162" s="37"/>
      <c r="N162" s="24"/>
      <c r="O162" s="8"/>
      <c r="P162" s="9"/>
      <c r="Q162" s="4" t="str">
        <f t="shared" si="18"/>
        <v/>
      </c>
      <c r="R162" s="12" t="str">
        <f t="shared" si="19"/>
        <v/>
      </c>
      <c r="S162" s="6"/>
      <c r="T162" s="24"/>
      <c r="U162" s="24"/>
      <c r="V162" s="24"/>
      <c r="W162" s="64">
        <f t="shared" si="20"/>
        <v>5</v>
      </c>
    </row>
    <row r="163" spans="3:23" ht="36" x14ac:dyDescent="0.3">
      <c r="C163" s="39" t="s">
        <v>419</v>
      </c>
      <c r="D163" s="4">
        <v>5</v>
      </c>
      <c r="E163" s="4" t="s">
        <v>52</v>
      </c>
      <c r="F163" s="11" t="s">
        <v>53</v>
      </c>
      <c r="G163" s="4" t="s">
        <v>420</v>
      </c>
      <c r="H163" s="4" t="s">
        <v>417</v>
      </c>
      <c r="I163" s="15" t="s">
        <v>421</v>
      </c>
      <c r="J163" s="22"/>
      <c r="K163" s="70"/>
      <c r="L163" s="38"/>
      <c r="M163" s="37"/>
      <c r="N163" s="24"/>
      <c r="O163" s="8"/>
      <c r="P163" s="9"/>
      <c r="Q163" s="4" t="str">
        <f t="shared" si="18"/>
        <v/>
      </c>
      <c r="R163" s="12" t="str">
        <f t="shared" si="19"/>
        <v/>
      </c>
      <c r="S163" s="6"/>
      <c r="T163" s="24"/>
      <c r="U163" s="24"/>
      <c r="V163" s="24"/>
      <c r="W163" s="64">
        <f t="shared" si="20"/>
        <v>5</v>
      </c>
    </row>
    <row r="164" spans="3:23" ht="24" x14ac:dyDescent="0.3">
      <c r="C164" s="39" t="s">
        <v>422</v>
      </c>
      <c r="D164" s="4">
        <v>5</v>
      </c>
      <c r="E164" s="4" t="s">
        <v>52</v>
      </c>
      <c r="F164" s="11" t="s">
        <v>53</v>
      </c>
      <c r="G164" s="4" t="s">
        <v>420</v>
      </c>
      <c r="H164" s="4" t="s">
        <v>417</v>
      </c>
      <c r="I164" s="15" t="s">
        <v>423</v>
      </c>
      <c r="J164" s="22"/>
      <c r="K164" s="70"/>
      <c r="L164" s="38"/>
      <c r="M164" s="37"/>
      <c r="N164" s="24"/>
      <c r="O164" s="8"/>
      <c r="P164" s="9"/>
      <c r="Q164" s="4" t="str">
        <f t="shared" si="18"/>
        <v/>
      </c>
      <c r="R164" s="12" t="str">
        <f t="shared" si="19"/>
        <v/>
      </c>
      <c r="S164" s="6"/>
      <c r="T164" s="24"/>
      <c r="U164" s="24"/>
      <c r="V164" s="24"/>
      <c r="W164" s="64">
        <f t="shared" si="20"/>
        <v>5</v>
      </c>
    </row>
    <row r="165" spans="3:23" ht="24" x14ac:dyDescent="0.3">
      <c r="C165" s="39" t="s">
        <v>424</v>
      </c>
      <c r="D165" s="4">
        <v>5</v>
      </c>
      <c r="E165" s="4" t="s">
        <v>52</v>
      </c>
      <c r="F165" s="11" t="s">
        <v>53</v>
      </c>
      <c r="G165" s="4" t="s">
        <v>420</v>
      </c>
      <c r="H165" s="4" t="s">
        <v>417</v>
      </c>
      <c r="I165" s="15" t="s">
        <v>425</v>
      </c>
      <c r="J165" s="22"/>
      <c r="K165" s="70"/>
      <c r="L165" s="38"/>
      <c r="M165" s="37"/>
      <c r="N165" s="24"/>
      <c r="O165" s="8"/>
      <c r="P165" s="9"/>
      <c r="Q165" s="4" t="str">
        <f t="shared" si="18"/>
        <v/>
      </c>
      <c r="R165" s="12" t="str">
        <f t="shared" si="19"/>
        <v/>
      </c>
      <c r="S165" s="6"/>
      <c r="T165" s="24"/>
      <c r="U165" s="24"/>
      <c r="V165" s="24"/>
      <c r="W165" s="64">
        <f t="shared" si="20"/>
        <v>5</v>
      </c>
    </row>
    <row r="166" spans="3:23" ht="24" x14ac:dyDescent="0.3">
      <c r="C166" s="39" t="s">
        <v>426</v>
      </c>
      <c r="D166" s="4">
        <v>5</v>
      </c>
      <c r="E166" s="4" t="s">
        <v>52</v>
      </c>
      <c r="F166" s="11" t="s">
        <v>53</v>
      </c>
      <c r="G166" s="4" t="s">
        <v>420</v>
      </c>
      <c r="H166" s="4" t="s">
        <v>417</v>
      </c>
      <c r="I166" s="15" t="s">
        <v>427</v>
      </c>
      <c r="J166" s="22"/>
      <c r="K166" s="70"/>
      <c r="L166" s="38"/>
      <c r="M166" s="37"/>
      <c r="N166" s="24"/>
      <c r="O166" s="8"/>
      <c r="P166" s="9"/>
      <c r="Q166" s="4" t="str">
        <f t="shared" si="18"/>
        <v/>
      </c>
      <c r="R166" s="12" t="str">
        <f t="shared" si="19"/>
        <v/>
      </c>
      <c r="S166" s="6"/>
      <c r="T166" s="24"/>
      <c r="U166" s="24"/>
      <c r="V166" s="24"/>
      <c r="W166" s="64">
        <f t="shared" si="20"/>
        <v>5</v>
      </c>
    </row>
    <row r="167" spans="3:23" ht="24" x14ac:dyDescent="0.3">
      <c r="C167" s="39" t="s">
        <v>428</v>
      </c>
      <c r="D167" s="4">
        <v>5</v>
      </c>
      <c r="E167" s="4" t="s">
        <v>52</v>
      </c>
      <c r="F167" s="11" t="s">
        <v>53</v>
      </c>
      <c r="G167" s="4" t="s">
        <v>420</v>
      </c>
      <c r="H167" s="4" t="s">
        <v>417</v>
      </c>
      <c r="I167" s="15" t="s">
        <v>429</v>
      </c>
      <c r="J167" s="22"/>
      <c r="K167" s="70"/>
      <c r="L167" s="38"/>
      <c r="M167" s="37"/>
      <c r="N167" s="24"/>
      <c r="O167" s="8"/>
      <c r="P167" s="9"/>
      <c r="Q167" s="4" t="str">
        <f t="shared" si="18"/>
        <v/>
      </c>
      <c r="R167" s="12" t="str">
        <f t="shared" si="19"/>
        <v/>
      </c>
      <c r="S167" s="6"/>
      <c r="T167" s="24"/>
      <c r="U167" s="24"/>
      <c r="V167" s="24"/>
      <c r="W167" s="64">
        <f t="shared" si="20"/>
        <v>5</v>
      </c>
    </row>
    <row r="168" spans="3:23" ht="24" x14ac:dyDescent="0.3">
      <c r="C168" s="39" t="s">
        <v>430</v>
      </c>
      <c r="D168" s="4">
        <v>5</v>
      </c>
      <c r="E168" s="4" t="s">
        <v>52</v>
      </c>
      <c r="F168" s="11" t="s">
        <v>53</v>
      </c>
      <c r="G168" s="4" t="s">
        <v>420</v>
      </c>
      <c r="H168" s="4" t="s">
        <v>417</v>
      </c>
      <c r="I168" s="15" t="s">
        <v>431</v>
      </c>
      <c r="J168" s="22"/>
      <c r="K168" s="70"/>
      <c r="L168" s="38"/>
      <c r="M168" s="37"/>
      <c r="N168" s="24"/>
      <c r="O168" s="8"/>
      <c r="P168" s="9"/>
      <c r="Q168" s="4" t="str">
        <f t="shared" si="18"/>
        <v/>
      </c>
      <c r="R168" s="12" t="str">
        <f t="shared" si="19"/>
        <v/>
      </c>
      <c r="S168" s="6"/>
      <c r="T168" s="24"/>
      <c r="U168" s="24"/>
      <c r="V168" s="24"/>
      <c r="W168" s="64">
        <f t="shared" si="20"/>
        <v>5</v>
      </c>
    </row>
    <row r="169" spans="3:23" ht="36" x14ac:dyDescent="0.3">
      <c r="C169" s="39" t="s">
        <v>432</v>
      </c>
      <c r="D169" s="4">
        <v>5</v>
      </c>
      <c r="E169" s="4" t="s">
        <v>137</v>
      </c>
      <c r="F169" s="11" t="s">
        <v>53</v>
      </c>
      <c r="G169" s="4" t="s">
        <v>420</v>
      </c>
      <c r="H169" s="4" t="s">
        <v>417</v>
      </c>
      <c r="I169" s="15" t="s">
        <v>433</v>
      </c>
      <c r="J169" s="22"/>
      <c r="K169" s="70"/>
      <c r="L169" s="38"/>
      <c r="M169" s="37"/>
      <c r="N169" s="24"/>
      <c r="O169" s="8"/>
      <c r="P169" s="9"/>
      <c r="Q169" s="4" t="str">
        <f t="shared" si="18"/>
        <v/>
      </c>
      <c r="R169" s="12" t="str">
        <f t="shared" si="19"/>
        <v/>
      </c>
      <c r="S169" s="6"/>
      <c r="T169" s="24"/>
      <c r="U169" s="24"/>
      <c r="V169" s="24"/>
      <c r="W169" s="64">
        <f t="shared" si="20"/>
        <v>5</v>
      </c>
    </row>
    <row r="170" spans="3:23" ht="24" x14ac:dyDescent="0.3">
      <c r="C170" s="39" t="s">
        <v>434</v>
      </c>
      <c r="D170" s="4">
        <v>1</v>
      </c>
      <c r="E170" s="4" t="s">
        <v>137</v>
      </c>
      <c r="F170" s="11" t="s">
        <v>53</v>
      </c>
      <c r="G170" s="4" t="s">
        <v>420</v>
      </c>
      <c r="H170" s="4" t="s">
        <v>417</v>
      </c>
      <c r="I170" s="15" t="s">
        <v>435</v>
      </c>
      <c r="J170" s="22"/>
      <c r="K170" s="70"/>
      <c r="L170" s="38"/>
      <c r="M170" s="37"/>
      <c r="N170" s="24"/>
      <c r="O170" s="8"/>
      <c r="P170" s="9"/>
      <c r="Q170" s="4" t="str">
        <f t="shared" si="18"/>
        <v/>
      </c>
      <c r="R170" s="12" t="str">
        <f t="shared" si="19"/>
        <v/>
      </c>
      <c r="S170" s="6"/>
      <c r="T170" s="24"/>
      <c r="U170" s="24"/>
      <c r="V170" s="24"/>
      <c r="W170" s="64">
        <f t="shared" si="20"/>
        <v>1</v>
      </c>
    </row>
    <row r="171" spans="3:23" ht="24" x14ac:dyDescent="0.3">
      <c r="C171" s="39" t="s">
        <v>436</v>
      </c>
      <c r="D171" s="4">
        <v>5</v>
      </c>
      <c r="E171" s="4" t="s">
        <v>137</v>
      </c>
      <c r="F171" s="11" t="s">
        <v>53</v>
      </c>
      <c r="G171" s="4" t="s">
        <v>420</v>
      </c>
      <c r="H171" s="4" t="s">
        <v>417</v>
      </c>
      <c r="I171" s="15" t="s">
        <v>437</v>
      </c>
      <c r="J171" s="22"/>
      <c r="K171" s="70"/>
      <c r="L171" s="38"/>
      <c r="M171" s="37"/>
      <c r="N171" s="24"/>
      <c r="O171" s="8"/>
      <c r="P171" s="9"/>
      <c r="Q171" s="4" t="str">
        <f t="shared" si="18"/>
        <v/>
      </c>
      <c r="R171" s="12" t="str">
        <f t="shared" si="19"/>
        <v/>
      </c>
      <c r="S171" s="6"/>
      <c r="T171" s="24"/>
      <c r="U171" s="24"/>
      <c r="V171" s="24"/>
      <c r="W171" s="64">
        <f t="shared" si="20"/>
        <v>5</v>
      </c>
    </row>
    <row r="172" spans="3:23" ht="24" x14ac:dyDescent="0.3">
      <c r="C172" s="39" t="s">
        <v>438</v>
      </c>
      <c r="D172" s="4"/>
      <c r="E172" s="4" t="s">
        <v>137</v>
      </c>
      <c r="F172" s="11" t="s">
        <v>53</v>
      </c>
      <c r="G172" s="4" t="s">
        <v>412</v>
      </c>
      <c r="H172" s="4" t="s">
        <v>417</v>
      </c>
      <c r="I172" s="15" t="s">
        <v>439</v>
      </c>
      <c r="J172" s="22"/>
      <c r="K172" s="70"/>
      <c r="L172" s="38"/>
      <c r="M172" s="37"/>
      <c r="N172" s="24"/>
      <c r="O172" s="8"/>
      <c r="P172" s="9"/>
      <c r="Q172" s="4" t="str">
        <f t="shared" si="18"/>
        <v/>
      </c>
      <c r="R172" s="12" t="str">
        <f t="shared" si="19"/>
        <v/>
      </c>
      <c r="S172" s="6"/>
      <c r="T172" s="24"/>
      <c r="U172" s="24"/>
      <c r="V172" s="24"/>
      <c r="W172" s="64">
        <f t="shared" si="20"/>
        <v>0</v>
      </c>
    </row>
    <row r="173" spans="3:23" ht="36" x14ac:dyDescent="0.3">
      <c r="C173" s="39" t="s">
        <v>440</v>
      </c>
      <c r="D173" s="4">
        <v>5</v>
      </c>
      <c r="E173" s="4" t="s">
        <v>137</v>
      </c>
      <c r="F173" s="11" t="s">
        <v>411</v>
      </c>
      <c r="G173" s="4" t="s">
        <v>412</v>
      </c>
      <c r="H173" s="4" t="s">
        <v>417</v>
      </c>
      <c r="I173" s="15" t="s">
        <v>441</v>
      </c>
      <c r="J173" s="22"/>
      <c r="K173" s="70"/>
      <c r="L173" s="38"/>
      <c r="M173" s="37"/>
      <c r="N173" s="24"/>
      <c r="O173" s="8"/>
      <c r="P173" s="9"/>
      <c r="Q173" s="4" t="str">
        <f t="shared" si="18"/>
        <v/>
      </c>
      <c r="R173" s="12" t="str">
        <f t="shared" si="19"/>
        <v/>
      </c>
      <c r="S173" s="6"/>
      <c r="T173" s="24"/>
      <c r="U173" s="24"/>
      <c r="V173" s="24"/>
      <c r="W173" s="64">
        <f t="shared" si="20"/>
        <v>5</v>
      </c>
    </row>
    <row r="174" spans="3:23" ht="24" x14ac:dyDescent="0.3">
      <c r="C174" s="39" t="s">
        <v>442</v>
      </c>
      <c r="D174" s="4">
        <v>5</v>
      </c>
      <c r="E174" s="4" t="s">
        <v>58</v>
      </c>
      <c r="F174" s="11" t="s">
        <v>53</v>
      </c>
      <c r="G174" s="4" t="s">
        <v>420</v>
      </c>
      <c r="H174" s="4" t="s">
        <v>417</v>
      </c>
      <c r="I174" s="15" t="s">
        <v>443</v>
      </c>
      <c r="J174" s="22"/>
      <c r="K174" s="70"/>
      <c r="L174" s="38"/>
      <c r="M174" s="37"/>
      <c r="N174" s="24"/>
      <c r="O174" s="8"/>
      <c r="P174" s="9"/>
      <c r="Q174" s="4" t="str">
        <f t="shared" si="18"/>
        <v/>
      </c>
      <c r="R174" s="12" t="str">
        <f t="shared" si="19"/>
        <v/>
      </c>
      <c r="S174" s="6"/>
      <c r="T174" s="24"/>
      <c r="U174" s="24"/>
      <c r="V174" s="24"/>
      <c r="W174" s="64">
        <f t="shared" si="20"/>
        <v>5</v>
      </c>
    </row>
    <row r="175" spans="3:23" ht="24" x14ac:dyDescent="0.3">
      <c r="C175" s="39" t="s">
        <v>444</v>
      </c>
      <c r="D175" s="4">
        <v>1</v>
      </c>
      <c r="E175" s="4" t="s">
        <v>137</v>
      </c>
      <c r="F175" s="11" t="s">
        <v>53</v>
      </c>
      <c r="G175" s="4" t="s">
        <v>420</v>
      </c>
      <c r="H175" s="4" t="s">
        <v>417</v>
      </c>
      <c r="I175" s="15" t="s">
        <v>445</v>
      </c>
      <c r="J175" s="22"/>
      <c r="K175" s="70"/>
      <c r="L175" s="38"/>
      <c r="M175" s="37"/>
      <c r="N175" s="24"/>
      <c r="O175" s="8"/>
      <c r="P175" s="9"/>
      <c r="Q175" s="4" t="str">
        <f t="shared" si="18"/>
        <v/>
      </c>
      <c r="R175" s="12" t="str">
        <f t="shared" si="19"/>
        <v/>
      </c>
      <c r="S175" s="6"/>
      <c r="T175" s="24"/>
      <c r="U175" s="24"/>
      <c r="V175" s="24"/>
      <c r="W175" s="64">
        <f t="shared" si="20"/>
        <v>1</v>
      </c>
    </row>
    <row r="176" spans="3:23" ht="24" x14ac:dyDescent="0.3">
      <c r="C176" s="39" t="s">
        <v>446</v>
      </c>
      <c r="D176" s="4">
        <v>1</v>
      </c>
      <c r="E176" s="4" t="s">
        <v>137</v>
      </c>
      <c r="F176" s="11" t="s">
        <v>53</v>
      </c>
      <c r="G176" s="4" t="s">
        <v>420</v>
      </c>
      <c r="H176" s="4" t="s">
        <v>417</v>
      </c>
      <c r="I176" s="15" t="s">
        <v>447</v>
      </c>
      <c r="J176" s="22"/>
      <c r="K176" s="70"/>
      <c r="L176" s="38"/>
      <c r="M176" s="37"/>
      <c r="N176" s="24"/>
      <c r="O176" s="8"/>
      <c r="P176" s="9"/>
      <c r="Q176" s="4" t="str">
        <f t="shared" si="18"/>
        <v/>
      </c>
      <c r="R176" s="12" t="str">
        <f t="shared" si="19"/>
        <v/>
      </c>
      <c r="S176" s="6"/>
      <c r="T176" s="24"/>
      <c r="U176" s="24"/>
      <c r="V176" s="24"/>
      <c r="W176" s="64">
        <f t="shared" si="20"/>
        <v>1</v>
      </c>
    </row>
    <row r="177" spans="3:23" ht="24" x14ac:dyDescent="0.3">
      <c r="C177" s="39" t="s">
        <v>448</v>
      </c>
      <c r="D177" s="4">
        <v>1</v>
      </c>
      <c r="E177" s="4" t="s">
        <v>137</v>
      </c>
      <c r="F177" s="11" t="s">
        <v>53</v>
      </c>
      <c r="G177" s="4" t="s">
        <v>420</v>
      </c>
      <c r="H177" s="4" t="s">
        <v>417</v>
      </c>
      <c r="I177" s="15" t="s">
        <v>449</v>
      </c>
      <c r="J177" s="22"/>
      <c r="K177" s="70"/>
      <c r="L177" s="38"/>
      <c r="M177" s="37"/>
      <c r="N177" s="24"/>
      <c r="O177" s="8"/>
      <c r="P177" s="9"/>
      <c r="Q177" s="4" t="str">
        <f t="shared" si="18"/>
        <v/>
      </c>
      <c r="R177" s="12" t="str">
        <f t="shared" si="19"/>
        <v/>
      </c>
      <c r="S177" s="6"/>
      <c r="T177" s="24"/>
      <c r="U177" s="24"/>
      <c r="V177" s="24"/>
      <c r="W177" s="64">
        <f t="shared" si="20"/>
        <v>1</v>
      </c>
    </row>
    <row r="178" spans="3:23" ht="24" x14ac:dyDescent="0.3">
      <c r="C178" s="39" t="s">
        <v>450</v>
      </c>
      <c r="D178" s="4">
        <v>1</v>
      </c>
      <c r="E178" s="4" t="s">
        <v>137</v>
      </c>
      <c r="F178" s="11" t="s">
        <v>53</v>
      </c>
      <c r="G178" s="4" t="s">
        <v>420</v>
      </c>
      <c r="H178" s="4" t="s">
        <v>417</v>
      </c>
      <c r="I178" s="15" t="s">
        <v>451</v>
      </c>
      <c r="J178" s="22"/>
      <c r="K178" s="70"/>
      <c r="L178" s="38"/>
      <c r="M178" s="37"/>
      <c r="N178" s="24"/>
      <c r="O178" s="8"/>
      <c r="P178" s="9"/>
      <c r="Q178" s="4" t="str">
        <f t="shared" si="18"/>
        <v/>
      </c>
      <c r="R178" s="12" t="str">
        <f t="shared" si="19"/>
        <v/>
      </c>
      <c r="S178" s="6"/>
      <c r="T178" s="24"/>
      <c r="U178" s="24"/>
      <c r="V178" s="24"/>
      <c r="W178" s="64">
        <f t="shared" si="20"/>
        <v>1</v>
      </c>
    </row>
    <row r="179" spans="3:23" ht="24" x14ac:dyDescent="0.3">
      <c r="C179" s="39" t="s">
        <v>452</v>
      </c>
      <c r="D179" s="4">
        <v>1</v>
      </c>
      <c r="E179" s="4" t="s">
        <v>137</v>
      </c>
      <c r="F179" s="11" t="s">
        <v>53</v>
      </c>
      <c r="G179" s="4" t="s">
        <v>420</v>
      </c>
      <c r="H179" s="4" t="s">
        <v>417</v>
      </c>
      <c r="I179" s="15" t="s">
        <v>453</v>
      </c>
      <c r="J179" s="22"/>
      <c r="K179" s="70"/>
      <c r="L179" s="38"/>
      <c r="M179" s="37"/>
      <c r="N179" s="24"/>
      <c r="O179" s="8"/>
      <c r="P179" s="9"/>
      <c r="Q179" s="4" t="str">
        <f t="shared" si="18"/>
        <v/>
      </c>
      <c r="R179" s="12" t="str">
        <f t="shared" si="19"/>
        <v/>
      </c>
      <c r="S179" s="6"/>
      <c r="T179" s="24"/>
      <c r="U179" s="24"/>
      <c r="V179" s="24"/>
      <c r="W179" s="64">
        <f t="shared" si="20"/>
        <v>1</v>
      </c>
    </row>
    <row r="180" spans="3:23" x14ac:dyDescent="0.3">
      <c r="C180" s="39" t="s">
        <v>454</v>
      </c>
      <c r="D180" s="4">
        <v>5</v>
      </c>
      <c r="E180" s="4" t="s">
        <v>137</v>
      </c>
      <c r="F180" s="11" t="s">
        <v>53</v>
      </c>
      <c r="G180" s="4" t="s">
        <v>420</v>
      </c>
      <c r="H180" s="4" t="s">
        <v>417</v>
      </c>
      <c r="I180" s="15" t="s">
        <v>455</v>
      </c>
      <c r="J180" s="22"/>
      <c r="K180" s="70"/>
      <c r="L180" s="38"/>
      <c r="M180" s="37"/>
      <c r="N180" s="24"/>
      <c r="O180" s="8"/>
      <c r="P180" s="9"/>
      <c r="Q180" s="4" t="str">
        <f t="shared" si="18"/>
        <v/>
      </c>
      <c r="R180" s="12" t="str">
        <f t="shared" si="19"/>
        <v/>
      </c>
      <c r="S180" s="6"/>
      <c r="T180" s="24"/>
      <c r="U180" s="24"/>
      <c r="V180" s="24"/>
      <c r="W180" s="64">
        <f t="shared" si="20"/>
        <v>5</v>
      </c>
    </row>
    <row r="181" spans="3:23" ht="24" x14ac:dyDescent="0.3">
      <c r="C181" s="39" t="s">
        <v>456</v>
      </c>
      <c r="D181" s="4">
        <v>1</v>
      </c>
      <c r="E181" s="4" t="s">
        <v>137</v>
      </c>
      <c r="F181" s="11" t="s">
        <v>53</v>
      </c>
      <c r="G181" s="4" t="s">
        <v>226</v>
      </c>
      <c r="H181" s="4" t="s">
        <v>417</v>
      </c>
      <c r="I181" s="15" t="s">
        <v>457</v>
      </c>
      <c r="J181" s="22"/>
      <c r="K181" s="70"/>
      <c r="L181" s="38"/>
      <c r="M181" s="37"/>
      <c r="N181" s="24"/>
      <c r="O181" s="8"/>
      <c r="P181" s="9"/>
      <c r="Q181" s="4" t="str">
        <f t="shared" si="18"/>
        <v/>
      </c>
      <c r="R181" s="12" t="str">
        <f t="shared" si="19"/>
        <v/>
      </c>
      <c r="S181" s="6"/>
      <c r="T181" s="24"/>
      <c r="U181" s="24"/>
      <c r="V181" s="24"/>
      <c r="W181" s="64">
        <f t="shared" si="20"/>
        <v>1</v>
      </c>
    </row>
    <row r="182" spans="3:23" ht="24" x14ac:dyDescent="0.3">
      <c r="C182" s="39" t="s">
        <v>458</v>
      </c>
      <c r="D182" s="4">
        <v>1</v>
      </c>
      <c r="E182" s="4" t="s">
        <v>58</v>
      </c>
      <c r="F182" s="11" t="s">
        <v>53</v>
      </c>
      <c r="G182" s="4" t="s">
        <v>226</v>
      </c>
      <c r="H182" s="4" t="s">
        <v>459</v>
      </c>
      <c r="I182" s="15" t="s">
        <v>460</v>
      </c>
      <c r="J182" s="22"/>
      <c r="K182" s="70"/>
      <c r="L182" s="38"/>
      <c r="M182" s="37"/>
      <c r="N182" s="24"/>
      <c r="O182" s="8"/>
      <c r="P182" s="9"/>
      <c r="Q182" s="4" t="str">
        <f t="shared" si="18"/>
        <v/>
      </c>
      <c r="R182" s="12" t="str">
        <f t="shared" si="19"/>
        <v/>
      </c>
      <c r="S182" s="6"/>
      <c r="T182" s="24"/>
      <c r="U182" s="24"/>
      <c r="V182" s="24"/>
      <c r="W182" s="64">
        <f t="shared" si="20"/>
        <v>1</v>
      </c>
    </row>
    <row r="183" spans="3:23" ht="24" x14ac:dyDescent="0.3">
      <c r="C183" s="39" t="s">
        <v>461</v>
      </c>
      <c r="D183" s="4">
        <v>5</v>
      </c>
      <c r="E183" s="4" t="s">
        <v>58</v>
      </c>
      <c r="F183" s="11" t="s">
        <v>53</v>
      </c>
      <c r="G183" s="4" t="s">
        <v>226</v>
      </c>
      <c r="H183" s="4" t="s">
        <v>459</v>
      </c>
      <c r="I183" s="15" t="s">
        <v>462</v>
      </c>
      <c r="J183" s="22"/>
      <c r="K183" s="70"/>
      <c r="L183" s="38"/>
      <c r="M183" s="37"/>
      <c r="N183" s="24"/>
      <c r="O183" s="8"/>
      <c r="P183" s="9"/>
      <c r="Q183" s="4" t="str">
        <f t="shared" si="18"/>
        <v/>
      </c>
      <c r="R183" s="12" t="str">
        <f t="shared" si="19"/>
        <v/>
      </c>
      <c r="S183" s="6"/>
      <c r="T183" s="24"/>
      <c r="U183" s="24"/>
      <c r="V183" s="24"/>
      <c r="W183" s="64">
        <f t="shared" si="20"/>
        <v>5</v>
      </c>
    </row>
    <row r="184" spans="3:23" ht="24" x14ac:dyDescent="0.3">
      <c r="C184" s="39" t="s">
        <v>463</v>
      </c>
      <c r="D184" s="4">
        <v>1</v>
      </c>
      <c r="E184" s="4" t="s">
        <v>58</v>
      </c>
      <c r="F184" s="11" t="s">
        <v>53</v>
      </c>
      <c r="G184" s="4" t="s">
        <v>226</v>
      </c>
      <c r="H184" s="4" t="s">
        <v>459</v>
      </c>
      <c r="I184" s="15" t="s">
        <v>464</v>
      </c>
      <c r="J184" s="22"/>
      <c r="K184" s="70"/>
      <c r="L184" s="38"/>
      <c r="M184" s="37"/>
      <c r="N184" s="24"/>
      <c r="O184" s="8"/>
      <c r="P184" s="9"/>
      <c r="Q184" s="4" t="str">
        <f t="shared" si="18"/>
        <v/>
      </c>
      <c r="R184" s="12" t="str">
        <f t="shared" si="19"/>
        <v/>
      </c>
      <c r="S184" s="6"/>
      <c r="T184" s="24"/>
      <c r="U184" s="24"/>
      <c r="V184" s="24"/>
      <c r="W184" s="64">
        <f t="shared" si="20"/>
        <v>1</v>
      </c>
    </row>
    <row r="185" spans="3:23" ht="24" x14ac:dyDescent="0.3">
      <c r="C185" s="39" t="s">
        <v>465</v>
      </c>
      <c r="D185" s="4">
        <v>1</v>
      </c>
      <c r="E185" s="4" t="s">
        <v>58</v>
      </c>
      <c r="F185" s="11" t="s">
        <v>53</v>
      </c>
      <c r="G185" s="4" t="s">
        <v>226</v>
      </c>
      <c r="H185" s="4" t="s">
        <v>459</v>
      </c>
      <c r="I185" s="15" t="s">
        <v>466</v>
      </c>
      <c r="J185" s="22"/>
      <c r="K185" s="70"/>
      <c r="L185" s="38"/>
      <c r="M185" s="37"/>
      <c r="N185" s="24"/>
      <c r="O185" s="8"/>
      <c r="P185" s="9"/>
      <c r="Q185" s="4" t="str">
        <f t="shared" si="18"/>
        <v/>
      </c>
      <c r="R185" s="12" t="str">
        <f t="shared" si="19"/>
        <v/>
      </c>
      <c r="S185" s="6"/>
      <c r="T185" s="24"/>
      <c r="U185" s="24"/>
      <c r="V185" s="24"/>
      <c r="W185" s="64">
        <f t="shared" si="20"/>
        <v>1</v>
      </c>
    </row>
    <row r="186" spans="3:23" ht="24" x14ac:dyDescent="0.3">
      <c r="C186" s="39" t="s">
        <v>467</v>
      </c>
      <c r="D186" s="4">
        <v>1</v>
      </c>
      <c r="E186" s="4" t="s">
        <v>58</v>
      </c>
      <c r="F186" s="11" t="s">
        <v>53</v>
      </c>
      <c r="G186" s="4" t="s">
        <v>226</v>
      </c>
      <c r="H186" s="4" t="s">
        <v>459</v>
      </c>
      <c r="I186" s="15" t="s">
        <v>468</v>
      </c>
      <c r="J186" s="22"/>
      <c r="K186" s="70"/>
      <c r="L186" s="38"/>
      <c r="M186" s="37"/>
      <c r="N186" s="24"/>
      <c r="O186" s="8"/>
      <c r="P186" s="9"/>
      <c r="Q186" s="4" t="str">
        <f t="shared" si="18"/>
        <v/>
      </c>
      <c r="R186" s="12" t="str">
        <f t="shared" si="19"/>
        <v/>
      </c>
      <c r="S186" s="6"/>
      <c r="T186" s="24"/>
      <c r="U186" s="24"/>
      <c r="V186" s="24"/>
      <c r="W186" s="64">
        <f t="shared" si="20"/>
        <v>1</v>
      </c>
    </row>
    <row r="187" spans="3:23" ht="24" x14ac:dyDescent="0.3">
      <c r="C187" s="39" t="s">
        <v>469</v>
      </c>
      <c r="D187" s="4">
        <v>1</v>
      </c>
      <c r="E187" s="4" t="s">
        <v>58</v>
      </c>
      <c r="F187" s="11" t="s">
        <v>53</v>
      </c>
      <c r="G187" s="4" t="s">
        <v>226</v>
      </c>
      <c r="H187" s="4" t="s">
        <v>459</v>
      </c>
      <c r="I187" s="15" t="s">
        <v>470</v>
      </c>
      <c r="J187" s="22"/>
      <c r="K187" s="70"/>
      <c r="L187" s="38"/>
      <c r="M187" s="37"/>
      <c r="N187" s="24"/>
      <c r="O187" s="8"/>
      <c r="P187" s="9"/>
      <c r="Q187" s="4" t="str">
        <f t="shared" si="18"/>
        <v/>
      </c>
      <c r="R187" s="12" t="str">
        <f t="shared" si="19"/>
        <v/>
      </c>
      <c r="S187" s="6"/>
      <c r="T187" s="24"/>
      <c r="U187" s="24"/>
      <c r="V187" s="24"/>
      <c r="W187" s="64">
        <f t="shared" si="20"/>
        <v>1</v>
      </c>
    </row>
    <row r="188" spans="3:23" ht="24" x14ac:dyDescent="0.3">
      <c r="C188" s="39" t="s">
        <v>471</v>
      </c>
      <c r="D188" s="4">
        <v>1</v>
      </c>
      <c r="E188" s="4" t="s">
        <v>58</v>
      </c>
      <c r="F188" s="11" t="s">
        <v>53</v>
      </c>
      <c r="G188" s="4" t="s">
        <v>226</v>
      </c>
      <c r="H188" s="4" t="s">
        <v>459</v>
      </c>
      <c r="I188" s="15" t="s">
        <v>472</v>
      </c>
      <c r="J188" s="22"/>
      <c r="K188" s="70"/>
      <c r="L188" s="38"/>
      <c r="M188" s="37"/>
      <c r="N188" s="24"/>
      <c r="O188" s="8"/>
      <c r="P188" s="9"/>
      <c r="Q188" s="4" t="str">
        <f t="shared" si="18"/>
        <v/>
      </c>
      <c r="R188" s="12" t="str">
        <f t="shared" si="19"/>
        <v/>
      </c>
      <c r="S188" s="6"/>
      <c r="T188" s="24"/>
      <c r="U188" s="24"/>
      <c r="V188" s="24"/>
      <c r="W188" s="64">
        <f t="shared" si="20"/>
        <v>1</v>
      </c>
    </row>
    <row r="189" spans="3:23" ht="24" x14ac:dyDescent="0.3">
      <c r="C189" s="39" t="s">
        <v>473</v>
      </c>
      <c r="D189" s="4">
        <v>1</v>
      </c>
      <c r="E189" s="4" t="s">
        <v>58</v>
      </c>
      <c r="F189" s="11" t="s">
        <v>53</v>
      </c>
      <c r="G189" s="4" t="s">
        <v>226</v>
      </c>
      <c r="H189" s="4" t="s">
        <v>459</v>
      </c>
      <c r="I189" s="15" t="s">
        <v>474</v>
      </c>
      <c r="J189" s="22"/>
      <c r="K189" s="70"/>
      <c r="L189" s="38"/>
      <c r="M189" s="37"/>
      <c r="N189" s="24"/>
      <c r="O189" s="8"/>
      <c r="P189" s="9"/>
      <c r="Q189" s="4" t="str">
        <f t="shared" si="18"/>
        <v/>
      </c>
      <c r="R189" s="12" t="str">
        <f t="shared" si="19"/>
        <v/>
      </c>
      <c r="S189" s="6"/>
      <c r="T189" s="24"/>
      <c r="U189" s="24"/>
      <c r="V189" s="24"/>
      <c r="W189" s="64">
        <f t="shared" si="20"/>
        <v>1</v>
      </c>
    </row>
    <row r="190" spans="3:23" ht="24" x14ac:dyDescent="0.3">
      <c r="C190" s="39" t="s">
        <v>475</v>
      </c>
      <c r="D190" s="4">
        <v>1</v>
      </c>
      <c r="E190" s="4" t="s">
        <v>58</v>
      </c>
      <c r="F190" s="11" t="s">
        <v>53</v>
      </c>
      <c r="G190" s="4" t="s">
        <v>226</v>
      </c>
      <c r="H190" s="4" t="s">
        <v>459</v>
      </c>
      <c r="I190" s="15" t="s">
        <v>476</v>
      </c>
      <c r="J190" s="22"/>
      <c r="K190" s="70"/>
      <c r="L190" s="38"/>
      <c r="M190" s="37"/>
      <c r="N190" s="24"/>
      <c r="O190" s="8"/>
      <c r="P190" s="9"/>
      <c r="Q190" s="4" t="str">
        <f t="shared" si="18"/>
        <v/>
      </c>
      <c r="R190" s="12" t="str">
        <f t="shared" si="19"/>
        <v/>
      </c>
      <c r="S190" s="6"/>
      <c r="T190" s="24"/>
      <c r="U190" s="24"/>
      <c r="V190" s="24"/>
      <c r="W190" s="64">
        <f t="shared" si="20"/>
        <v>1</v>
      </c>
    </row>
    <row r="191" spans="3:23" ht="24" x14ac:dyDescent="0.3">
      <c r="C191" s="39" t="s">
        <v>477</v>
      </c>
      <c r="D191" s="4">
        <v>1</v>
      </c>
      <c r="E191" s="4" t="s">
        <v>58</v>
      </c>
      <c r="F191" s="11" t="s">
        <v>53</v>
      </c>
      <c r="G191" s="4" t="s">
        <v>226</v>
      </c>
      <c r="H191" s="4" t="s">
        <v>459</v>
      </c>
      <c r="I191" s="15" t="s">
        <v>478</v>
      </c>
      <c r="J191" s="22"/>
      <c r="K191" s="70"/>
      <c r="L191" s="38"/>
      <c r="M191" s="37"/>
      <c r="N191" s="24"/>
      <c r="O191" s="8"/>
      <c r="P191" s="9"/>
      <c r="Q191" s="4" t="str">
        <f t="shared" si="18"/>
        <v/>
      </c>
      <c r="R191" s="12" t="str">
        <f t="shared" si="19"/>
        <v/>
      </c>
      <c r="S191" s="6"/>
      <c r="T191" s="24"/>
      <c r="U191" s="24"/>
      <c r="V191" s="24"/>
      <c r="W191" s="64">
        <f t="shared" si="20"/>
        <v>1</v>
      </c>
    </row>
    <row r="192" spans="3:23" ht="24" x14ac:dyDescent="0.3">
      <c r="C192" s="39" t="s">
        <v>479</v>
      </c>
      <c r="D192" s="4">
        <v>1</v>
      </c>
      <c r="E192" s="4" t="s">
        <v>58</v>
      </c>
      <c r="F192" s="11" t="s">
        <v>53</v>
      </c>
      <c r="G192" s="4" t="s">
        <v>226</v>
      </c>
      <c r="H192" s="4" t="s">
        <v>459</v>
      </c>
      <c r="I192" s="15" t="s">
        <v>480</v>
      </c>
      <c r="J192" s="22"/>
      <c r="K192" s="70"/>
      <c r="L192" s="38"/>
      <c r="M192" s="37"/>
      <c r="N192" s="24"/>
      <c r="O192" s="8"/>
      <c r="P192" s="9"/>
      <c r="Q192" s="4" t="str">
        <f t="shared" si="18"/>
        <v/>
      </c>
      <c r="R192" s="12" t="str">
        <f t="shared" si="19"/>
        <v/>
      </c>
      <c r="S192" s="6"/>
      <c r="T192" s="24"/>
      <c r="U192" s="24"/>
      <c r="V192" s="24"/>
      <c r="W192" s="64">
        <f t="shared" si="20"/>
        <v>1</v>
      </c>
    </row>
    <row r="193" spans="3:25" ht="24" x14ac:dyDescent="0.3">
      <c r="C193" s="39" t="s">
        <v>481</v>
      </c>
      <c r="D193" s="4">
        <v>1</v>
      </c>
      <c r="E193" s="4" t="s">
        <v>58</v>
      </c>
      <c r="F193" s="11" t="s">
        <v>53</v>
      </c>
      <c r="G193" s="4" t="s">
        <v>226</v>
      </c>
      <c r="H193" s="4" t="s">
        <v>459</v>
      </c>
      <c r="I193" s="15" t="s">
        <v>482</v>
      </c>
      <c r="J193" s="22"/>
      <c r="K193" s="70"/>
      <c r="L193" s="38"/>
      <c r="M193" s="37"/>
      <c r="N193" s="24"/>
      <c r="O193" s="8"/>
      <c r="P193" s="9"/>
      <c r="Q193" s="4" t="str">
        <f t="shared" si="18"/>
        <v/>
      </c>
      <c r="R193" s="12" t="str">
        <f t="shared" si="19"/>
        <v/>
      </c>
      <c r="S193" s="6"/>
      <c r="T193" s="24"/>
      <c r="U193" s="24"/>
      <c r="V193" s="24"/>
      <c r="W193" s="64">
        <f t="shared" si="20"/>
        <v>1</v>
      </c>
    </row>
    <row r="194" spans="3:25" ht="24" x14ac:dyDescent="0.3">
      <c r="C194" s="39" t="s">
        <v>483</v>
      </c>
      <c r="D194" s="4">
        <v>1</v>
      </c>
      <c r="E194" s="4" t="s">
        <v>58</v>
      </c>
      <c r="F194" s="11" t="s">
        <v>53</v>
      </c>
      <c r="G194" s="4" t="s">
        <v>226</v>
      </c>
      <c r="H194" s="4" t="s">
        <v>459</v>
      </c>
      <c r="I194" s="15" t="s">
        <v>484</v>
      </c>
      <c r="J194" s="22"/>
      <c r="K194" s="70"/>
      <c r="L194" s="38"/>
      <c r="M194" s="37"/>
      <c r="N194" s="24"/>
      <c r="O194" s="8"/>
      <c r="P194" s="9"/>
      <c r="Q194" s="4" t="str">
        <f t="shared" si="18"/>
        <v/>
      </c>
      <c r="R194" s="12" t="str">
        <f t="shared" si="19"/>
        <v/>
      </c>
      <c r="S194" s="6"/>
      <c r="T194" s="24"/>
      <c r="U194" s="24"/>
      <c r="V194" s="24"/>
      <c r="W194" s="64">
        <f t="shared" si="20"/>
        <v>1</v>
      </c>
    </row>
    <row r="195" spans="3:25" ht="24" x14ac:dyDescent="0.3">
      <c r="C195" s="39" t="s">
        <v>485</v>
      </c>
      <c r="D195" s="4">
        <v>5</v>
      </c>
      <c r="E195" s="4" t="s">
        <v>58</v>
      </c>
      <c r="F195" s="11" t="s">
        <v>53</v>
      </c>
      <c r="G195" s="4" t="s">
        <v>226</v>
      </c>
      <c r="H195" s="4" t="s">
        <v>459</v>
      </c>
      <c r="I195" s="15" t="s">
        <v>486</v>
      </c>
      <c r="J195" s="22"/>
      <c r="K195" s="70"/>
      <c r="L195" s="38"/>
      <c r="M195" s="37"/>
      <c r="N195" s="24"/>
      <c r="O195" s="8"/>
      <c r="P195" s="9"/>
      <c r="Q195" s="4" t="str">
        <f t="shared" si="18"/>
        <v/>
      </c>
      <c r="R195" s="12" t="str">
        <f t="shared" si="19"/>
        <v/>
      </c>
      <c r="S195" s="6"/>
      <c r="T195" s="24"/>
      <c r="U195" s="24"/>
      <c r="V195" s="24"/>
      <c r="W195" s="64">
        <f t="shared" si="20"/>
        <v>5</v>
      </c>
    </row>
    <row r="196" spans="3:25" ht="24" x14ac:dyDescent="0.3">
      <c r="C196" s="39" t="s">
        <v>487</v>
      </c>
      <c r="D196" s="4">
        <v>1</v>
      </c>
      <c r="E196" s="4" t="s">
        <v>58</v>
      </c>
      <c r="F196" s="11" t="s">
        <v>53</v>
      </c>
      <c r="G196" s="4" t="s">
        <v>226</v>
      </c>
      <c r="H196" s="4" t="s">
        <v>459</v>
      </c>
      <c r="I196" s="15" t="s">
        <v>488</v>
      </c>
      <c r="J196" s="22"/>
      <c r="K196" s="70"/>
      <c r="L196" s="38"/>
      <c r="M196" s="37"/>
      <c r="N196" s="24"/>
      <c r="O196" s="8"/>
      <c r="P196" s="9"/>
      <c r="Q196" s="4" t="str">
        <f t="shared" si="18"/>
        <v/>
      </c>
      <c r="R196" s="12" t="str">
        <f t="shared" si="19"/>
        <v/>
      </c>
      <c r="S196" s="6"/>
      <c r="T196" s="24"/>
      <c r="U196" s="24"/>
      <c r="V196" s="24"/>
      <c r="W196" s="64">
        <f t="shared" si="20"/>
        <v>1</v>
      </c>
    </row>
    <row r="197" spans="3:25" ht="24" x14ac:dyDescent="0.3">
      <c r="C197" s="39" t="s">
        <v>489</v>
      </c>
      <c r="D197" s="4">
        <v>1</v>
      </c>
      <c r="E197" s="4" t="s">
        <v>58</v>
      </c>
      <c r="F197" s="11" t="s">
        <v>53</v>
      </c>
      <c r="G197" s="4" t="s">
        <v>226</v>
      </c>
      <c r="H197" s="4" t="s">
        <v>459</v>
      </c>
      <c r="I197" s="15" t="s">
        <v>490</v>
      </c>
      <c r="J197" s="22"/>
      <c r="K197" s="70"/>
      <c r="L197" s="38"/>
      <c r="M197" s="37"/>
      <c r="N197" s="24"/>
      <c r="O197" s="8"/>
      <c r="P197" s="9"/>
      <c r="Q197" s="4" t="str">
        <f t="shared" si="18"/>
        <v/>
      </c>
      <c r="R197" s="12" t="str">
        <f t="shared" si="19"/>
        <v/>
      </c>
      <c r="S197" s="6"/>
      <c r="T197" s="24"/>
      <c r="U197" s="24"/>
      <c r="V197" s="24"/>
      <c r="W197" s="64">
        <f t="shared" si="20"/>
        <v>1</v>
      </c>
    </row>
    <row r="198" spans="3:25" ht="24" x14ac:dyDescent="0.3">
      <c r="C198" s="39" t="s">
        <v>491</v>
      </c>
      <c r="D198" s="4">
        <v>1</v>
      </c>
      <c r="E198" s="4" t="s">
        <v>58</v>
      </c>
      <c r="F198" s="11" t="s">
        <v>53</v>
      </c>
      <c r="G198" s="4" t="s">
        <v>226</v>
      </c>
      <c r="H198" s="4" t="s">
        <v>492</v>
      </c>
      <c r="I198" s="15" t="s">
        <v>493</v>
      </c>
      <c r="J198" s="22"/>
      <c r="K198" s="70"/>
      <c r="L198" s="38"/>
      <c r="M198" s="37"/>
      <c r="N198" s="24"/>
      <c r="O198" s="8"/>
      <c r="P198" s="9"/>
      <c r="Q198" s="4" t="str">
        <f t="shared" si="18"/>
        <v/>
      </c>
      <c r="R198" s="12" t="str">
        <f t="shared" si="19"/>
        <v/>
      </c>
      <c r="S198" s="6"/>
      <c r="T198" s="24"/>
      <c r="U198" s="24"/>
      <c r="V198" s="24"/>
      <c r="W198" s="64">
        <f t="shared" si="20"/>
        <v>1</v>
      </c>
    </row>
    <row r="199" spans="3:25" x14ac:dyDescent="0.3">
      <c r="C199" s="19"/>
      <c r="D199" s="24"/>
      <c r="E199" s="19"/>
      <c r="F199" s="19"/>
      <c r="G199" s="19"/>
      <c r="H199" s="19"/>
      <c r="I199" s="19"/>
      <c r="J199" s="19"/>
      <c r="K199" s="19"/>
      <c r="L199" s="19"/>
      <c r="M199" s="6"/>
      <c r="N199" s="19"/>
      <c r="O199" s="19"/>
      <c r="P199" s="19"/>
      <c r="Q199" s="19"/>
      <c r="R199" s="61" t="str">
        <f>IF(SUM(R161:R198)=0,"-",IFERROR(SUM(R161:R198),""))</f>
        <v>-</v>
      </c>
      <c r="S199" s="6"/>
      <c r="T199" s="24"/>
      <c r="U199" s="24"/>
      <c r="V199" s="24"/>
      <c r="W199" s="24"/>
    </row>
    <row r="200" spans="3:25" x14ac:dyDescent="0.3">
      <c r="C200" s="19"/>
      <c r="D200" s="24"/>
      <c r="E200" s="19"/>
      <c r="F200" s="19"/>
      <c r="G200" s="19"/>
      <c r="H200" s="19"/>
      <c r="I200" s="19"/>
      <c r="J200" s="19"/>
      <c r="K200" s="19"/>
      <c r="L200" s="19"/>
      <c r="M200" s="6"/>
      <c r="N200" s="19"/>
      <c r="O200" s="61" t="str">
        <f>IF(O161="N/A",IF(O162="N/A",IF(O163="N/A",IF(O164="N/A",IF(O165="N/A",IF(O166="N/A",IF(O167="N/A",IF(O168="N/A",IF(O169="N/A",IF(O170="N/A",IF(O171="N/A",IF(O172="N/A",IF(O173="N/A",IF(O174="N/A",IF(O175="N/A",IF(O176="N/A",IF(O177="N/A",IF(O178="N/A",IF(O179="N/A",IF(O180="N/A",IF(O181="N/A",IF(O182="N/A",IF(O183="N/A",IF(O184="N/A",IF(O185="N/A",IF(O186="N/A",IF(O187="N/A",IF(O188="N/A",IF(O189="N/A",IF(O190="N/A",IF(O191="N/A",IF(O192="N/A",IF(O193="N/A",IF(O194="N/A",IF(O195="N/A",IF(O196="N/A",IF(O197="N/A",IF(O198="N/A","N/A","-"),"-"),"-"),"-"),"-"),"-"),"-"),"-"),"-"),"-"),"-"),"-"),"-"),"-"),"-"),"-"),"-"),"-"),"-"),"-"),"-"),"-"),"-"),"-"),"-"),"-"),"-"),"-"),"-"),"-"),"-"),"-"),"-"),"-"),"-"),"-"),"-"),"-")</f>
        <v>-</v>
      </c>
      <c r="P200" s="69" t="str">
        <f>IF(O200="N/A","N/A",$R200)</f>
        <v>-</v>
      </c>
      <c r="Q200" s="61"/>
      <c r="R200" s="62" t="str">
        <f>IF(R199="-","-",IFERROR(($P161*W161+$P162*W162+$P163*W163+$P164*W164+$P165*W165+$P166*W166+$P167*W167+$P168*W168+$P169*W169+$P170*W170+$P171*W171+$P172*W172+$P173*W173+$P174*W174+$P175*W175+$P176*W176+$P177*W177+$P178*W178+$P179*W179+$P180*W180+$P181*W181+$P182*W182+$P183*W183+$P184*W184+$P185*W185+$P186*W186+$P187*W187+$P188*W188+$P189*W189+$P190*W190+$P191*W191+$P192*W192+$P193*W193+$P194*W194+$P195*W195+$P196*W196+$P197*W197+$P198*W198)/(SUM(W161:W198)),""))</f>
        <v>-</v>
      </c>
      <c r="S200" s="6"/>
      <c r="T200" s="62" t="str">
        <f>IF(T199="-","-",IFERROR(($P161*Y161+$P163*Y163+$P164*Y164+$P165*Y165+$P166*Y166+$P167*Y167+$P168*Y168+$P169*Y169+$P170*Y170+$P171*Y171+$P172*Y172+$P173*Y173+$P174*Y174+$P175*Y175+$P176*Y176+$P177*Y177+$P178*Y178+$P179*Y179+$P180*Y180+$P181*Y181+$P182*Y182+$P183*Y183+$P184*Y184+$P185*Y185+$P186*Y186+$P187*Y187+$P188*Y188+$P189*Y189+$P190*Y190+$P191*Y191+$P192*Y192+$P193*Y193+$P194*Y194+$P195*Y195+$P196*Y196+$P197*Y197+$P198*Y198+#REF!*#REF!)/(SUM(Y161:Y198)),""))</f>
        <v/>
      </c>
      <c r="U200" s="24"/>
      <c r="V200" s="24"/>
      <c r="W200" s="24"/>
    </row>
    <row r="201" spans="3:25" ht="3.75" customHeight="1" x14ac:dyDescent="0.3">
      <c r="C201" s="19"/>
      <c r="E201" s="19"/>
      <c r="F201" s="19"/>
      <c r="G201" s="19"/>
      <c r="H201" s="19"/>
      <c r="I201" s="19"/>
      <c r="J201" s="19"/>
      <c r="K201" s="19"/>
      <c r="L201" s="19"/>
      <c r="M201" s="6"/>
      <c r="N201" s="19"/>
      <c r="O201" s="19"/>
      <c r="P201" s="19"/>
      <c r="Q201" s="19"/>
      <c r="R201" s="19"/>
      <c r="S201" s="6"/>
    </row>
    <row r="202" spans="3:25" ht="14.25" customHeight="1" x14ac:dyDescent="0.3">
      <c r="C202" s="19"/>
      <c r="D202" s="40">
        <v>2.5</v>
      </c>
      <c r="E202" s="1"/>
      <c r="F202" s="1"/>
      <c r="G202" s="1"/>
      <c r="H202" s="1"/>
      <c r="I202" s="10" t="s">
        <v>494</v>
      </c>
      <c r="J202" s="22"/>
      <c r="K202" s="22"/>
      <c r="L202" s="22"/>
      <c r="M202" s="6"/>
      <c r="N202" s="6"/>
      <c r="O202" s="6"/>
      <c r="P202" s="6"/>
      <c r="Q202" s="6"/>
      <c r="R202" s="23"/>
      <c r="S202" s="6"/>
      <c r="T202" s="24"/>
      <c r="U202" s="24"/>
      <c r="V202" s="24"/>
      <c r="W202" s="5" t="s">
        <v>50</v>
      </c>
    </row>
    <row r="203" spans="3:25" ht="24" x14ac:dyDescent="0.3">
      <c r="C203" s="39" t="s">
        <v>495</v>
      </c>
      <c r="D203" s="4">
        <v>1</v>
      </c>
      <c r="E203" s="4" t="s">
        <v>58</v>
      </c>
      <c r="F203" s="11" t="s">
        <v>53</v>
      </c>
      <c r="G203" s="4"/>
      <c r="H203" s="4"/>
      <c r="I203" s="15" t="s">
        <v>496</v>
      </c>
      <c r="J203" s="22"/>
      <c r="K203" s="70" t="s">
        <v>497</v>
      </c>
      <c r="L203" s="38"/>
      <c r="M203" s="37"/>
      <c r="N203" s="24"/>
      <c r="O203" s="8"/>
      <c r="P203" s="9"/>
      <c r="Q203" s="4" t="str">
        <f t="shared" ref="Q203:Q211" si="21">IF($O203="N/A","",IF($P203="","",IF($P203&gt;=85%,"C","NC")))</f>
        <v/>
      </c>
      <c r="R203" s="12" t="str">
        <f t="shared" ref="R203:R211" si="22">IF($O203="N/A","",IF($P203="","",$P203*$W203))</f>
        <v/>
      </c>
      <c r="S203" s="6"/>
      <c r="T203" s="24"/>
      <c r="U203" s="24"/>
      <c r="V203" s="24"/>
      <c r="W203" s="64">
        <f t="shared" ref="W203:W211" si="23">IF(O203="N/A",0,D203)</f>
        <v>1</v>
      </c>
      <c r="X203" s="27"/>
      <c r="Y203" s="27"/>
    </row>
    <row r="204" spans="3:25" ht="24" x14ac:dyDescent="0.3">
      <c r="C204" s="39" t="s">
        <v>498</v>
      </c>
      <c r="D204" s="4">
        <v>2</v>
      </c>
      <c r="E204" s="4" t="s">
        <v>58</v>
      </c>
      <c r="F204" s="11" t="s">
        <v>53</v>
      </c>
      <c r="G204" s="4"/>
      <c r="H204" s="4"/>
      <c r="I204" s="15" t="s">
        <v>499</v>
      </c>
      <c r="J204" s="22"/>
      <c r="K204" s="70" t="s">
        <v>500</v>
      </c>
      <c r="L204" s="38"/>
      <c r="M204" s="37"/>
      <c r="N204" s="24"/>
      <c r="O204" s="8"/>
      <c r="P204" s="9"/>
      <c r="Q204" s="4" t="str">
        <f t="shared" si="21"/>
        <v/>
      </c>
      <c r="R204" s="12" t="str">
        <f t="shared" si="22"/>
        <v/>
      </c>
      <c r="S204" s="6"/>
      <c r="T204" s="24"/>
      <c r="U204" s="24"/>
      <c r="V204" s="24"/>
      <c r="W204" s="64">
        <f t="shared" si="23"/>
        <v>2</v>
      </c>
      <c r="X204" s="27"/>
      <c r="Y204" s="27"/>
    </row>
    <row r="205" spans="3:25" ht="180" x14ac:dyDescent="0.3">
      <c r="C205" s="39" t="s">
        <v>501</v>
      </c>
      <c r="D205" s="4">
        <v>1</v>
      </c>
      <c r="E205" s="4" t="s">
        <v>58</v>
      </c>
      <c r="F205" s="11" t="s">
        <v>53</v>
      </c>
      <c r="G205" s="41"/>
      <c r="H205" s="4"/>
      <c r="I205" s="15" t="s">
        <v>502</v>
      </c>
      <c r="J205" s="22"/>
      <c r="K205" s="70" t="s">
        <v>503</v>
      </c>
      <c r="L205" s="38"/>
      <c r="M205" s="37"/>
      <c r="N205" s="24"/>
      <c r="O205" s="8"/>
      <c r="P205" s="9"/>
      <c r="Q205" s="4" t="str">
        <f t="shared" si="21"/>
        <v/>
      </c>
      <c r="R205" s="12" t="str">
        <f t="shared" si="22"/>
        <v/>
      </c>
      <c r="S205" s="6"/>
      <c r="T205" s="24"/>
      <c r="U205" s="24"/>
      <c r="V205" s="24"/>
      <c r="W205" s="64">
        <f t="shared" si="23"/>
        <v>1</v>
      </c>
      <c r="X205" s="27"/>
      <c r="Y205" s="27"/>
    </row>
    <row r="206" spans="3:25" x14ac:dyDescent="0.3">
      <c r="C206" s="39" t="s">
        <v>504</v>
      </c>
      <c r="D206" s="4">
        <v>1</v>
      </c>
      <c r="E206" s="4" t="s">
        <v>58</v>
      </c>
      <c r="F206" s="11" t="s">
        <v>53</v>
      </c>
      <c r="G206" s="4"/>
      <c r="H206" s="4"/>
      <c r="I206" s="15" t="s">
        <v>505</v>
      </c>
      <c r="J206" s="22"/>
      <c r="K206" s="70"/>
      <c r="L206" s="38"/>
      <c r="M206" s="37"/>
      <c r="N206" s="24"/>
      <c r="O206" s="8"/>
      <c r="P206" s="9"/>
      <c r="Q206" s="4" t="str">
        <f t="shared" si="21"/>
        <v/>
      </c>
      <c r="R206" s="12" t="str">
        <f t="shared" si="22"/>
        <v/>
      </c>
      <c r="S206" s="6"/>
      <c r="T206" s="24"/>
      <c r="U206" s="24"/>
      <c r="V206" s="24"/>
      <c r="W206" s="64">
        <f t="shared" si="23"/>
        <v>1</v>
      </c>
      <c r="X206" s="27"/>
      <c r="Y206" s="27"/>
    </row>
    <row r="207" spans="3:25" x14ac:dyDescent="0.3">
      <c r="C207" s="39" t="s">
        <v>506</v>
      </c>
      <c r="D207" s="4">
        <v>5</v>
      </c>
      <c r="E207" s="4" t="s">
        <v>58</v>
      </c>
      <c r="F207" s="11" t="s">
        <v>53</v>
      </c>
      <c r="G207" s="4"/>
      <c r="H207" s="4"/>
      <c r="I207" s="15" t="s">
        <v>507</v>
      </c>
      <c r="J207" s="22"/>
      <c r="K207" s="70"/>
      <c r="L207" s="38"/>
      <c r="M207" s="37"/>
      <c r="N207" s="24"/>
      <c r="O207" s="8"/>
      <c r="P207" s="9"/>
      <c r="Q207" s="4" t="str">
        <f t="shared" si="21"/>
        <v/>
      </c>
      <c r="R207" s="12" t="str">
        <f t="shared" si="22"/>
        <v/>
      </c>
      <c r="S207" s="6"/>
      <c r="T207" s="24"/>
      <c r="U207" s="24"/>
      <c r="V207" s="24"/>
      <c r="W207" s="64">
        <f t="shared" si="23"/>
        <v>5</v>
      </c>
      <c r="X207" s="27"/>
      <c r="Y207" s="27"/>
    </row>
    <row r="208" spans="3:25" ht="24" x14ac:dyDescent="0.3">
      <c r="C208" s="39" t="s">
        <v>508</v>
      </c>
      <c r="D208" s="4">
        <v>5</v>
      </c>
      <c r="E208" s="4" t="s">
        <v>68</v>
      </c>
      <c r="F208" s="11" t="s">
        <v>53</v>
      </c>
      <c r="G208" s="4"/>
      <c r="H208" s="4"/>
      <c r="I208" s="15" t="s">
        <v>509</v>
      </c>
      <c r="J208" s="22"/>
      <c r="K208" s="70"/>
      <c r="L208" s="38"/>
      <c r="M208" s="37"/>
      <c r="N208" s="24"/>
      <c r="O208" s="8"/>
      <c r="P208" s="9"/>
      <c r="Q208" s="4" t="str">
        <f t="shared" si="21"/>
        <v/>
      </c>
      <c r="R208" s="12" t="str">
        <f t="shared" si="22"/>
        <v/>
      </c>
      <c r="S208" s="6"/>
      <c r="T208" s="24"/>
      <c r="U208" s="24"/>
      <c r="V208" s="24"/>
      <c r="W208" s="64">
        <f t="shared" si="23"/>
        <v>5</v>
      </c>
      <c r="X208" s="27"/>
      <c r="Y208" s="27"/>
    </row>
    <row r="209" spans="3:25" ht="24" x14ac:dyDescent="0.3">
      <c r="C209" s="39" t="s">
        <v>510</v>
      </c>
      <c r="D209" s="4">
        <v>5</v>
      </c>
      <c r="E209" s="4" t="s">
        <v>68</v>
      </c>
      <c r="F209" s="11" t="s">
        <v>53</v>
      </c>
      <c r="G209" s="4"/>
      <c r="H209" s="4"/>
      <c r="I209" s="15" t="s">
        <v>511</v>
      </c>
      <c r="J209" s="22"/>
      <c r="K209" s="70"/>
      <c r="L209" s="38"/>
      <c r="M209" s="37"/>
      <c r="N209" s="24"/>
      <c r="O209" s="8"/>
      <c r="P209" s="9"/>
      <c r="Q209" s="4" t="str">
        <f t="shared" si="21"/>
        <v/>
      </c>
      <c r="R209" s="12" t="str">
        <f t="shared" si="22"/>
        <v/>
      </c>
      <c r="S209" s="6"/>
      <c r="T209" s="24"/>
      <c r="U209" s="24"/>
      <c r="V209" s="24"/>
      <c r="W209" s="64">
        <f t="shared" si="23"/>
        <v>5</v>
      </c>
      <c r="X209" s="27"/>
      <c r="Y209" s="27"/>
    </row>
    <row r="210" spans="3:25" ht="24" x14ac:dyDescent="0.3">
      <c r="C210" s="39" t="s">
        <v>512</v>
      </c>
      <c r="D210" s="4">
        <v>5</v>
      </c>
      <c r="E210" s="4" t="s">
        <v>68</v>
      </c>
      <c r="F210" s="11" t="s">
        <v>53</v>
      </c>
      <c r="G210" s="4"/>
      <c r="H210" s="4"/>
      <c r="I210" s="15" t="s">
        <v>513</v>
      </c>
      <c r="J210" s="22"/>
      <c r="K210" s="70"/>
      <c r="L210" s="38"/>
      <c r="M210" s="37"/>
      <c r="N210" s="24"/>
      <c r="O210" s="8"/>
      <c r="P210" s="9"/>
      <c r="Q210" s="4" t="str">
        <f t="shared" si="21"/>
        <v/>
      </c>
      <c r="R210" s="12" t="str">
        <f t="shared" si="22"/>
        <v/>
      </c>
      <c r="S210" s="6"/>
      <c r="T210" s="24"/>
      <c r="U210" s="24"/>
      <c r="V210" s="24"/>
      <c r="W210" s="64">
        <f t="shared" si="23"/>
        <v>5</v>
      </c>
      <c r="X210" s="27"/>
      <c r="Y210" s="27"/>
    </row>
    <row r="211" spans="3:25" ht="24" x14ac:dyDescent="0.3">
      <c r="C211" s="39" t="s">
        <v>514</v>
      </c>
      <c r="D211" s="4">
        <v>5</v>
      </c>
      <c r="E211" s="4" t="s">
        <v>68</v>
      </c>
      <c r="F211" s="11" t="s">
        <v>53</v>
      </c>
      <c r="G211" s="4"/>
      <c r="H211" s="4"/>
      <c r="I211" s="15" t="s">
        <v>515</v>
      </c>
      <c r="J211" s="22"/>
      <c r="K211" s="70"/>
      <c r="L211" s="38"/>
      <c r="M211" s="37"/>
      <c r="N211" s="24"/>
      <c r="O211" s="8"/>
      <c r="P211" s="9"/>
      <c r="Q211" s="4" t="str">
        <f t="shared" si="21"/>
        <v/>
      </c>
      <c r="R211" s="12" t="str">
        <f t="shared" si="22"/>
        <v/>
      </c>
      <c r="S211" s="6"/>
      <c r="T211" s="24"/>
      <c r="U211" s="24"/>
      <c r="V211" s="24"/>
      <c r="W211" s="64">
        <f t="shared" si="23"/>
        <v>5</v>
      </c>
      <c r="X211" s="27"/>
      <c r="Y211" s="27"/>
    </row>
    <row r="212" spans="3:25" x14ac:dyDescent="0.3">
      <c r="C212" s="19"/>
      <c r="D212" s="24"/>
      <c r="E212" s="19"/>
      <c r="F212" s="19"/>
      <c r="G212" s="19"/>
      <c r="H212" s="19"/>
      <c r="I212" s="19"/>
      <c r="J212" s="19"/>
      <c r="K212" s="19"/>
      <c r="L212" s="19"/>
      <c r="M212" s="6"/>
      <c r="N212" s="19"/>
      <c r="O212" s="19"/>
      <c r="P212" s="19"/>
      <c r="Q212" s="19"/>
      <c r="R212" s="61" t="str">
        <f>IF(SUM(R203:R211)=0,"-",IFERROR(SUM(R203:R211),""))</f>
        <v>-</v>
      </c>
      <c r="S212" s="6"/>
      <c r="T212" s="24"/>
      <c r="U212" s="24"/>
      <c r="V212" s="24"/>
      <c r="W212" s="24"/>
      <c r="X212" s="27"/>
      <c r="Y212" s="27"/>
    </row>
    <row r="213" spans="3:25" x14ac:dyDescent="0.3">
      <c r="C213" s="19"/>
      <c r="D213" s="24"/>
      <c r="E213" s="19"/>
      <c r="F213" s="19"/>
      <c r="G213" s="19"/>
      <c r="H213" s="19"/>
      <c r="I213" s="19"/>
      <c r="J213" s="19"/>
      <c r="K213" s="19"/>
      <c r="L213" s="19"/>
      <c r="M213" s="6"/>
      <c r="N213" s="19"/>
      <c r="O213" s="61" t="str">
        <f>IF(O203="N/A",IF(O204="N/A",IF(O205="N/A",IF(O206="N/A",IF(O207="N/A",IF(O208="N/A",IF(O209="N/A",IF(O210="N/A",IF(O211="N/A","N/A","-"),"-"),"-"),"-"),"-"),"-"),"-"),"-"),"-")</f>
        <v>-</v>
      </c>
      <c r="P213" s="69" t="str">
        <f>IF(O213="N/A","N/A",$R213)</f>
        <v>-</v>
      </c>
      <c r="Q213" s="19"/>
      <c r="R213" s="62" t="str">
        <f>IF(R212="-","-",IFERROR(($P203*W203+$P204*W204+$P205*W205+$P206*W206+$P207*W207+$P208*W208+$P209*W209+$P210*W210+$P211*W211)/(SUM(W203:W211)),""))</f>
        <v>-</v>
      </c>
      <c r="S213" s="6"/>
      <c r="T213" s="24"/>
      <c r="U213" s="24"/>
      <c r="V213" s="24"/>
      <c r="W213" s="24"/>
      <c r="X213" s="27"/>
      <c r="Y213" s="27"/>
    </row>
    <row r="214" spans="3:25" ht="3.75" customHeight="1" x14ac:dyDescent="0.3">
      <c r="C214" s="19"/>
      <c r="E214" s="19"/>
      <c r="F214" s="19"/>
      <c r="G214" s="19"/>
      <c r="H214" s="19"/>
      <c r="I214" s="19"/>
      <c r="J214" s="19"/>
      <c r="K214" s="19"/>
      <c r="L214" s="19"/>
      <c r="M214" s="6"/>
      <c r="N214" s="19"/>
      <c r="O214" s="19"/>
      <c r="P214" s="19"/>
      <c r="Q214" s="19"/>
      <c r="R214" s="19"/>
      <c r="S214" s="6"/>
    </row>
    <row r="215" spans="3:25" ht="14.25" customHeight="1" x14ac:dyDescent="0.3">
      <c r="C215" s="19"/>
      <c r="D215" s="40">
        <v>1</v>
      </c>
      <c r="E215" s="1"/>
      <c r="F215" s="1"/>
      <c r="G215" s="1"/>
      <c r="H215" s="1"/>
      <c r="I215" s="10" t="s">
        <v>516</v>
      </c>
      <c r="J215" s="22"/>
      <c r="K215" s="22"/>
      <c r="L215" s="22"/>
      <c r="M215" s="6"/>
      <c r="N215" s="6"/>
      <c r="O215" s="6"/>
      <c r="P215" s="6"/>
      <c r="Q215" s="6"/>
      <c r="R215" s="23"/>
      <c r="S215" s="6"/>
      <c r="T215" s="24"/>
      <c r="U215" s="24"/>
      <c r="V215" s="24"/>
      <c r="W215" s="5" t="s">
        <v>50</v>
      </c>
    </row>
    <row r="216" spans="3:25" x14ac:dyDescent="0.3">
      <c r="C216" s="39" t="s">
        <v>517</v>
      </c>
      <c r="D216" s="4">
        <v>1</v>
      </c>
      <c r="E216" s="4" t="s">
        <v>52</v>
      </c>
      <c r="F216" s="11" t="s">
        <v>344</v>
      </c>
      <c r="G216" s="4" t="s">
        <v>518</v>
      </c>
      <c r="H216" s="4" t="s">
        <v>519</v>
      </c>
      <c r="I216" s="15" t="s">
        <v>520</v>
      </c>
      <c r="J216" s="22"/>
      <c r="K216" s="70"/>
      <c r="L216" s="38"/>
      <c r="M216" s="37"/>
      <c r="N216" s="24"/>
      <c r="O216" s="8"/>
      <c r="P216" s="9"/>
      <c r="Q216" s="4" t="str">
        <f>IF($O216="N/A","",IF($P216="","",IF($P216&gt;=85%,"C","NC")))</f>
        <v/>
      </c>
      <c r="R216" s="12" t="str">
        <f>IF($O216="N/A","",IF($P216="","",$P216*$W216))</f>
        <v/>
      </c>
      <c r="S216" s="6"/>
      <c r="T216" s="24"/>
      <c r="U216" s="24"/>
      <c r="V216" s="24"/>
      <c r="W216" s="64">
        <f>IF(O216="N/A",0,D216)</f>
        <v>1</v>
      </c>
      <c r="X216" s="27"/>
      <c r="Y216" s="27"/>
    </row>
    <row r="217" spans="3:25" x14ac:dyDescent="0.3">
      <c r="C217" s="39" t="s">
        <v>521</v>
      </c>
      <c r="D217" s="4">
        <v>1</v>
      </c>
      <c r="E217" s="4" t="s">
        <v>52</v>
      </c>
      <c r="F217" s="11" t="s">
        <v>53</v>
      </c>
      <c r="G217" s="4" t="s">
        <v>166</v>
      </c>
      <c r="H217" s="4" t="s">
        <v>522</v>
      </c>
      <c r="I217" s="15" t="s">
        <v>335</v>
      </c>
      <c r="J217" s="22"/>
      <c r="K217" s="70"/>
      <c r="L217" s="38"/>
      <c r="M217" s="37"/>
      <c r="N217" s="24"/>
      <c r="O217" s="8"/>
      <c r="P217" s="9"/>
      <c r="Q217" s="4" t="str">
        <f>IF($O217="N/A","",IF($P217="","",IF($P217&gt;=85%,"C","NC")))</f>
        <v/>
      </c>
      <c r="R217" s="12" t="str">
        <f>IF($O217="N/A","",IF($P217="","",$P217*$W217))</f>
        <v/>
      </c>
      <c r="S217" s="6"/>
      <c r="T217" s="24"/>
      <c r="U217" s="24"/>
      <c r="V217" s="24"/>
      <c r="W217" s="64">
        <f>IF(O217="N/A",0,D217)</f>
        <v>1</v>
      </c>
      <c r="X217" s="27"/>
      <c r="Y217" s="27"/>
    </row>
    <row r="218" spans="3:25" x14ac:dyDescent="0.3">
      <c r="C218" s="19"/>
      <c r="D218" s="24"/>
      <c r="E218" s="19"/>
      <c r="F218" s="19"/>
      <c r="G218" s="19"/>
      <c r="H218" s="19"/>
      <c r="I218" s="19"/>
      <c r="J218" s="19"/>
      <c r="K218" s="19"/>
      <c r="L218" s="19"/>
      <c r="M218" s="6"/>
      <c r="N218" s="19"/>
      <c r="O218" s="19"/>
      <c r="P218" s="19"/>
      <c r="Q218" s="19"/>
      <c r="R218" s="61" t="str">
        <f>IF(SUM(R216:R217)=0,"-",IFERROR(SUM(R216:R217),""))</f>
        <v>-</v>
      </c>
      <c r="S218" s="6"/>
      <c r="T218" s="24"/>
      <c r="U218" s="24"/>
      <c r="V218" s="24"/>
      <c r="W218" s="24"/>
      <c r="X218" s="27"/>
      <c r="Y218" s="27"/>
    </row>
    <row r="219" spans="3:25" x14ac:dyDescent="0.3">
      <c r="C219" s="19"/>
      <c r="D219" s="24"/>
      <c r="E219" s="19"/>
      <c r="F219" s="19"/>
      <c r="G219" s="19"/>
      <c r="H219" s="19"/>
      <c r="I219" s="19"/>
      <c r="J219" s="19"/>
      <c r="K219" s="19"/>
      <c r="L219" s="19"/>
      <c r="M219" s="6"/>
      <c r="N219" s="19"/>
      <c r="O219" s="61" t="str">
        <f>IF(O216="N/A",IF(O217="N/A","N/A","-"),"-")</f>
        <v>-</v>
      </c>
      <c r="P219" s="69" t="str">
        <f>IF(O219="N/A","N/A",$R219)</f>
        <v>-</v>
      </c>
      <c r="Q219" s="19"/>
      <c r="R219" s="62" t="str">
        <f>IF(R218="-","-",IFERROR(($P216*W216+$P217*W217)/(SUM(W216:W217)),""))</f>
        <v>-</v>
      </c>
      <c r="S219" s="6"/>
      <c r="T219" s="24"/>
      <c r="U219" s="24"/>
      <c r="V219" s="24"/>
      <c r="W219" s="24"/>
      <c r="X219" s="27"/>
      <c r="Y219" s="27"/>
    </row>
    <row r="220" spans="3:25" ht="3.75" customHeight="1" x14ac:dyDescent="0.3">
      <c r="C220" s="19"/>
      <c r="E220" s="19"/>
      <c r="F220" s="19"/>
      <c r="G220" s="19"/>
      <c r="H220" s="19"/>
      <c r="I220" s="19"/>
      <c r="J220" s="19"/>
      <c r="K220" s="19"/>
      <c r="L220" s="19"/>
      <c r="M220" s="6"/>
      <c r="N220" s="19"/>
      <c r="O220" s="19"/>
      <c r="P220" s="19"/>
      <c r="Q220" s="19"/>
      <c r="R220" s="19"/>
      <c r="S220" s="6"/>
    </row>
    <row r="221" spans="3:25" ht="14.25" customHeight="1" x14ac:dyDescent="0.3">
      <c r="C221" s="19"/>
      <c r="D221" s="40">
        <v>1</v>
      </c>
      <c r="E221" s="1"/>
      <c r="F221" s="1"/>
      <c r="G221" s="1"/>
      <c r="H221" s="1"/>
      <c r="I221" s="10" t="s">
        <v>523</v>
      </c>
      <c r="J221" s="22"/>
      <c r="K221" s="22"/>
      <c r="L221" s="22"/>
      <c r="M221" s="6"/>
      <c r="N221" s="6"/>
      <c r="O221" s="6"/>
      <c r="P221" s="6"/>
      <c r="Q221" s="6"/>
      <c r="R221" s="23"/>
      <c r="S221" s="6"/>
      <c r="T221" s="24"/>
      <c r="U221" s="24"/>
      <c r="V221" s="24"/>
      <c r="W221" s="5" t="s">
        <v>50</v>
      </c>
    </row>
    <row r="222" spans="3:25" x14ac:dyDescent="0.3">
      <c r="C222" s="39" t="s">
        <v>524</v>
      </c>
      <c r="D222" s="4">
        <v>1</v>
      </c>
      <c r="E222" s="4" t="s">
        <v>58</v>
      </c>
      <c r="F222" s="11" t="s">
        <v>525</v>
      </c>
      <c r="G222" s="4"/>
      <c r="H222" s="4" t="s">
        <v>526</v>
      </c>
      <c r="I222" s="15" t="s">
        <v>527</v>
      </c>
      <c r="J222" s="22"/>
      <c r="K222" s="70"/>
      <c r="L222" s="38"/>
      <c r="M222" s="37"/>
      <c r="N222" s="24"/>
      <c r="O222" s="8"/>
      <c r="P222" s="9"/>
      <c r="Q222" s="4" t="str">
        <f>IF($O222="N/A","",IF($P222="","",IF($P222&gt;=85%,"C","NC")))</f>
        <v/>
      </c>
      <c r="R222" s="12" t="str">
        <f>IF($O222="N/A","",IF($P222="","",$P222*$W222))</f>
        <v/>
      </c>
      <c r="S222" s="6"/>
      <c r="T222" s="24"/>
      <c r="U222" s="24"/>
      <c r="V222" s="24"/>
      <c r="W222" s="64">
        <f>IF(O222="N/A",0,D222)</f>
        <v>1</v>
      </c>
    </row>
    <row r="223" spans="3:25" ht="24" x14ac:dyDescent="0.3">
      <c r="C223" s="39" t="s">
        <v>528</v>
      </c>
      <c r="D223" s="4">
        <v>1</v>
      </c>
      <c r="E223" s="4" t="s">
        <v>68</v>
      </c>
      <c r="F223" s="11" t="s">
        <v>525</v>
      </c>
      <c r="G223" s="4"/>
      <c r="H223" s="4" t="s">
        <v>529</v>
      </c>
      <c r="I223" s="15" t="s">
        <v>530</v>
      </c>
      <c r="J223" s="22"/>
      <c r="K223" s="70"/>
      <c r="L223" s="38"/>
      <c r="M223" s="37"/>
      <c r="N223" s="24"/>
      <c r="O223" s="8"/>
      <c r="P223" s="9"/>
      <c r="Q223" s="4" t="str">
        <f>IF($O223="N/A","",IF($P223="","",IF($P223&gt;=85%,"C","NC")))</f>
        <v/>
      </c>
      <c r="R223" s="12" t="str">
        <f>IF($O223="N/A","",IF($P223="","",$P223*$W223))</f>
        <v/>
      </c>
      <c r="S223" s="6"/>
      <c r="T223" s="24"/>
      <c r="U223" s="24"/>
      <c r="V223" s="24"/>
      <c r="W223" s="64">
        <f>IF(O223="N/A",0,D223)</f>
        <v>1</v>
      </c>
    </row>
    <row r="224" spans="3:25" x14ac:dyDescent="0.3">
      <c r="C224" s="39" t="s">
        <v>531</v>
      </c>
      <c r="D224" s="4">
        <v>1</v>
      </c>
      <c r="E224" s="4" t="s">
        <v>68</v>
      </c>
      <c r="F224" s="11" t="s">
        <v>525</v>
      </c>
      <c r="G224" s="41"/>
      <c r="H224" s="4" t="s">
        <v>532</v>
      </c>
      <c r="I224" s="15" t="s">
        <v>533</v>
      </c>
      <c r="J224" s="22"/>
      <c r="K224" s="70"/>
      <c r="L224" s="38"/>
      <c r="M224" s="37"/>
      <c r="N224" s="24"/>
      <c r="O224" s="8"/>
      <c r="P224" s="9"/>
      <c r="Q224" s="4" t="str">
        <f>IF($O224="N/A","",IF($P224="","",IF($P224&gt;=85%,"C","NC")))</f>
        <v/>
      </c>
      <c r="R224" s="12" t="str">
        <f>IF($O224="N/A","",IF($P224="","",$P224*$W224))</f>
        <v/>
      </c>
      <c r="S224" s="6"/>
      <c r="T224" s="24"/>
      <c r="U224" s="24"/>
      <c r="V224" s="24"/>
      <c r="W224" s="64">
        <f>IF(O224="N/A",0,D224)</f>
        <v>1</v>
      </c>
    </row>
    <row r="225" spans="3:25" x14ac:dyDescent="0.3">
      <c r="C225" s="19"/>
      <c r="D225" s="24"/>
      <c r="E225" s="19"/>
      <c r="F225" s="19"/>
      <c r="G225" s="19"/>
      <c r="H225" s="19"/>
      <c r="I225" s="19"/>
      <c r="J225" s="19"/>
      <c r="K225" s="19"/>
      <c r="L225" s="19"/>
      <c r="M225" s="6"/>
      <c r="N225" s="19"/>
      <c r="O225" s="19"/>
      <c r="P225" s="19"/>
      <c r="Q225" s="19"/>
      <c r="R225" s="61" t="str">
        <f>IF(SUM(R222:R224)=0,"-",IFERROR(SUM(R222:R224),""))</f>
        <v>-</v>
      </c>
      <c r="S225" s="6"/>
      <c r="T225" s="24"/>
      <c r="U225" s="24"/>
      <c r="V225" s="24"/>
      <c r="W225" s="24"/>
    </row>
    <row r="226" spans="3:25" x14ac:dyDescent="0.3">
      <c r="C226" s="19"/>
      <c r="D226" s="24"/>
      <c r="E226" s="19"/>
      <c r="F226" s="19"/>
      <c r="G226" s="19"/>
      <c r="H226" s="19"/>
      <c r="I226" s="19"/>
      <c r="J226" s="19"/>
      <c r="K226" s="19"/>
      <c r="L226" s="19"/>
      <c r="M226" s="6"/>
      <c r="N226" s="19"/>
      <c r="O226" s="61" t="str">
        <f>IF(O222="N/A",IF(O223="N/A",IF(O224="N/A","N/A","-"),"-"),"-")</f>
        <v>-</v>
      </c>
      <c r="P226" s="69" t="str">
        <f>IF(O226="N/A","N/A",$R226)</f>
        <v>-</v>
      </c>
      <c r="Q226" s="61"/>
      <c r="R226" s="62" t="str">
        <f>IF(R225="-","-",IFERROR(($P222*W222+$P223*W223+$P224*W224)/(SUM(W222:W224)),""))</f>
        <v>-</v>
      </c>
      <c r="S226" s="6"/>
      <c r="T226" s="24"/>
      <c r="U226" s="24"/>
      <c r="V226" s="24"/>
      <c r="W226" s="24"/>
    </row>
    <row r="227" spans="3:25" ht="3.75" customHeight="1" x14ac:dyDescent="0.3">
      <c r="C227" s="19"/>
      <c r="E227" s="19"/>
      <c r="F227" s="19"/>
      <c r="G227" s="19"/>
      <c r="H227" s="19"/>
      <c r="I227" s="19"/>
      <c r="J227" s="19"/>
      <c r="K227" s="19"/>
      <c r="L227" s="19"/>
      <c r="M227" s="6"/>
      <c r="N227" s="19"/>
      <c r="O227" s="19"/>
      <c r="P227" s="19"/>
      <c r="Q227" s="19"/>
      <c r="R227" s="19"/>
      <c r="S227" s="6"/>
    </row>
    <row r="228" spans="3:25" ht="14.25" customHeight="1" x14ac:dyDescent="0.3">
      <c r="C228" s="19"/>
      <c r="D228" s="40">
        <v>0.5</v>
      </c>
      <c r="E228" s="1"/>
      <c r="F228" s="1"/>
      <c r="G228" s="1"/>
      <c r="H228" s="1"/>
      <c r="I228" s="10" t="s">
        <v>534</v>
      </c>
      <c r="J228" s="22"/>
      <c r="K228" s="22"/>
      <c r="L228" s="22"/>
      <c r="M228" s="6"/>
      <c r="N228" s="6"/>
      <c r="O228" s="6"/>
      <c r="P228" s="6"/>
      <c r="Q228" s="6"/>
      <c r="R228" s="23"/>
      <c r="S228" s="6"/>
      <c r="T228" s="24"/>
      <c r="U228" s="24"/>
      <c r="V228" s="24"/>
      <c r="W228" s="5" t="s">
        <v>50</v>
      </c>
    </row>
    <row r="229" spans="3:25" ht="24" x14ac:dyDescent="0.3">
      <c r="C229" s="39" t="s">
        <v>535</v>
      </c>
      <c r="D229" s="4">
        <v>1</v>
      </c>
      <c r="E229" s="4" t="s">
        <v>58</v>
      </c>
      <c r="F229" s="11" t="s">
        <v>53</v>
      </c>
      <c r="G229" s="4"/>
      <c r="H229" s="4"/>
      <c r="I229" s="15" t="s">
        <v>536</v>
      </c>
      <c r="J229" s="22"/>
      <c r="K229" s="70"/>
      <c r="L229" s="38"/>
      <c r="M229" s="37"/>
      <c r="N229" s="24"/>
      <c r="O229" s="8"/>
      <c r="P229" s="9"/>
      <c r="Q229" s="4" t="str">
        <f>IF($O229="N/A","",IF($P229="","",IF($P229&gt;=85%,"C","NC")))</f>
        <v/>
      </c>
      <c r="R229" s="12" t="str">
        <f>IF($O229="N/A","",IF($P229="","",$P229*$W229))</f>
        <v/>
      </c>
      <c r="S229" s="6"/>
      <c r="T229" s="24"/>
      <c r="U229" s="24"/>
      <c r="V229" s="24"/>
      <c r="W229" s="64">
        <f>IF(O229="N/A",0,D229)</f>
        <v>1</v>
      </c>
      <c r="X229" s="27"/>
      <c r="Y229" s="27"/>
    </row>
    <row r="230" spans="3:25" ht="24" x14ac:dyDescent="0.3">
      <c r="C230" s="39" t="s">
        <v>537</v>
      </c>
      <c r="D230" s="4">
        <v>1</v>
      </c>
      <c r="E230" s="4" t="s">
        <v>68</v>
      </c>
      <c r="F230" s="11" t="s">
        <v>53</v>
      </c>
      <c r="G230" s="4"/>
      <c r="H230" s="4"/>
      <c r="I230" s="15" t="s">
        <v>538</v>
      </c>
      <c r="J230" s="22"/>
      <c r="K230" s="70"/>
      <c r="L230" s="38"/>
      <c r="M230" s="37"/>
      <c r="N230" s="24"/>
      <c r="O230" s="8"/>
      <c r="P230" s="9"/>
      <c r="Q230" s="4" t="str">
        <f>IF($O230="N/A","",IF($P230="","",IF($P230&gt;=85%,"C","NC")))</f>
        <v/>
      </c>
      <c r="R230" s="12" t="str">
        <f>IF($O230="N/A","",IF($P230="","",$P230*$W230))</f>
        <v/>
      </c>
      <c r="S230" s="6"/>
      <c r="T230" s="24"/>
      <c r="U230" s="24"/>
      <c r="V230" s="24"/>
      <c r="W230" s="64">
        <f>IF(O230="N/A",0,D230)</f>
        <v>1</v>
      </c>
      <c r="X230" s="27"/>
      <c r="Y230" s="27"/>
    </row>
    <row r="231" spans="3:25" x14ac:dyDescent="0.3">
      <c r="C231" s="19"/>
      <c r="D231" s="24"/>
      <c r="E231" s="19"/>
      <c r="F231" s="19"/>
      <c r="G231" s="19"/>
      <c r="H231" s="19"/>
      <c r="I231" s="19"/>
      <c r="J231" s="19"/>
      <c r="K231" s="19"/>
      <c r="L231" s="19"/>
      <c r="M231" s="6"/>
      <c r="N231" s="19"/>
      <c r="O231" s="19"/>
      <c r="P231" s="19"/>
      <c r="Q231" s="19"/>
      <c r="R231" s="61" t="str">
        <f>IF(SUM(R229:R230)=0,"-",IFERROR(SUM(R229:R230),""))</f>
        <v>-</v>
      </c>
      <c r="S231" s="6"/>
      <c r="T231" s="24"/>
      <c r="U231" s="24"/>
      <c r="V231" s="24"/>
      <c r="W231" s="24"/>
      <c r="X231" s="27"/>
      <c r="Y231" s="27"/>
    </row>
    <row r="232" spans="3:25" x14ac:dyDescent="0.3">
      <c r="C232" s="19"/>
      <c r="D232" s="24"/>
      <c r="E232" s="19"/>
      <c r="F232" s="19"/>
      <c r="G232" s="19"/>
      <c r="H232" s="19"/>
      <c r="I232" s="19"/>
      <c r="J232" s="19"/>
      <c r="K232" s="19"/>
      <c r="L232" s="19"/>
      <c r="M232" s="6"/>
      <c r="N232" s="19"/>
      <c r="O232" s="61" t="str">
        <f>IF(O229="N/A",IF(O230="N/A","N/A","-"),"-")</f>
        <v>-</v>
      </c>
      <c r="P232" s="69" t="str">
        <f>IF(O232="N/A","N/A",$R232)</f>
        <v>-</v>
      </c>
      <c r="Q232" s="19"/>
      <c r="R232" s="62" t="str">
        <f>IF(R231="-","-",IFERROR(($P229*W229+$P230*W230)/(SUM(W229:W230)),""))</f>
        <v>-</v>
      </c>
      <c r="S232" s="6"/>
      <c r="T232" s="24"/>
      <c r="U232" s="24"/>
      <c r="V232" s="24"/>
      <c r="W232" s="24"/>
      <c r="X232" s="27"/>
      <c r="Y232" s="27"/>
    </row>
    <row r="233" spans="3:25" ht="3.75" customHeight="1" x14ac:dyDescent="0.3">
      <c r="C233" s="19"/>
      <c r="E233" s="19"/>
      <c r="F233" s="19"/>
      <c r="G233" s="19"/>
      <c r="H233" s="19"/>
      <c r="I233" s="19"/>
      <c r="J233" s="19"/>
      <c r="K233" s="19"/>
      <c r="L233" s="19"/>
      <c r="M233" s="6"/>
      <c r="N233" s="19"/>
      <c r="O233" s="19"/>
      <c r="P233" s="19"/>
      <c r="Q233" s="19"/>
      <c r="R233" s="19"/>
      <c r="S233" s="6"/>
    </row>
    <row r="234" spans="3:25" ht="14.25" customHeight="1" x14ac:dyDescent="0.3">
      <c r="C234" s="19"/>
      <c r="D234" s="40">
        <v>0.5</v>
      </c>
      <c r="E234" s="1"/>
      <c r="F234" s="1"/>
      <c r="G234" s="1"/>
      <c r="H234" s="1"/>
      <c r="I234" s="10" t="s">
        <v>539</v>
      </c>
      <c r="J234" s="22"/>
      <c r="K234" s="22"/>
      <c r="L234" s="22"/>
      <c r="M234" s="6"/>
      <c r="N234" s="6"/>
      <c r="O234" s="6"/>
      <c r="P234" s="6"/>
      <c r="Q234" s="6"/>
      <c r="R234" s="23"/>
      <c r="S234" s="6"/>
      <c r="T234" s="24"/>
      <c r="U234" s="24"/>
      <c r="V234" s="24"/>
      <c r="W234" s="5" t="s">
        <v>50</v>
      </c>
    </row>
    <row r="235" spans="3:25" ht="24" x14ac:dyDescent="0.3">
      <c r="C235" s="39" t="s">
        <v>540</v>
      </c>
      <c r="D235" s="4">
        <v>2</v>
      </c>
      <c r="E235" s="4" t="s">
        <v>58</v>
      </c>
      <c r="F235" s="11" t="s">
        <v>53</v>
      </c>
      <c r="G235" s="4"/>
      <c r="H235" s="4"/>
      <c r="I235" s="15" t="s">
        <v>541</v>
      </c>
      <c r="J235" s="22"/>
      <c r="K235" s="70" t="s">
        <v>542</v>
      </c>
      <c r="L235" s="38"/>
      <c r="M235" s="37"/>
      <c r="N235" s="24"/>
      <c r="O235" s="8"/>
      <c r="P235" s="9"/>
      <c r="Q235" s="4" t="str">
        <f t="shared" ref="Q235:Q250" si="24">IF($O235="N/A","",IF($P235="","",IF($P235&gt;=85%,"C","NC")))</f>
        <v/>
      </c>
      <c r="R235" s="12" t="str">
        <f t="shared" ref="R235:R250" si="25">IF($O235="N/A","",IF($P235="","",$P235*$W235))</f>
        <v/>
      </c>
      <c r="S235" s="6"/>
      <c r="T235" s="24"/>
      <c r="U235" s="24"/>
      <c r="V235" s="24"/>
      <c r="W235" s="64">
        <f t="shared" ref="W235:W250" si="26">IF(O235="N/A",0,D235)</f>
        <v>2</v>
      </c>
    </row>
    <row r="236" spans="3:25" ht="24" x14ac:dyDescent="0.3">
      <c r="C236" s="39" t="s">
        <v>543</v>
      </c>
      <c r="D236" s="4">
        <v>1</v>
      </c>
      <c r="E236" s="4" t="s">
        <v>68</v>
      </c>
      <c r="F236" s="11" t="s">
        <v>53</v>
      </c>
      <c r="G236" s="4"/>
      <c r="H236" s="4"/>
      <c r="I236" s="15" t="s">
        <v>544</v>
      </c>
      <c r="J236" s="22"/>
      <c r="K236" s="70"/>
      <c r="L236" s="38"/>
      <c r="M236" s="37"/>
      <c r="N236" s="24"/>
      <c r="O236" s="8"/>
      <c r="P236" s="9"/>
      <c r="Q236" s="4" t="str">
        <f t="shared" si="24"/>
        <v/>
      </c>
      <c r="R236" s="12" t="str">
        <f t="shared" si="25"/>
        <v/>
      </c>
      <c r="S236" s="6"/>
      <c r="T236" s="24"/>
      <c r="U236" s="24"/>
      <c r="V236" s="24"/>
      <c r="W236" s="64">
        <f t="shared" si="26"/>
        <v>1</v>
      </c>
    </row>
    <row r="237" spans="3:25" ht="24" x14ac:dyDescent="0.3">
      <c r="C237" s="39" t="s">
        <v>545</v>
      </c>
      <c r="D237" s="4">
        <v>2</v>
      </c>
      <c r="E237" s="4" t="s">
        <v>58</v>
      </c>
      <c r="F237" s="11" t="s">
        <v>53</v>
      </c>
      <c r="G237" s="4"/>
      <c r="H237" s="4" t="s">
        <v>546</v>
      </c>
      <c r="I237" s="15" t="s">
        <v>547</v>
      </c>
      <c r="J237" s="22"/>
      <c r="K237" s="70"/>
      <c r="L237" s="38"/>
      <c r="M237" s="37"/>
      <c r="N237" s="24"/>
      <c r="O237" s="8"/>
      <c r="P237" s="9"/>
      <c r="Q237" s="4" t="str">
        <f t="shared" si="24"/>
        <v/>
      </c>
      <c r="R237" s="12" t="str">
        <f t="shared" si="25"/>
        <v/>
      </c>
      <c r="S237" s="6"/>
      <c r="T237" s="24"/>
      <c r="U237" s="24"/>
      <c r="V237" s="24"/>
      <c r="W237" s="64">
        <f t="shared" si="26"/>
        <v>2</v>
      </c>
    </row>
    <row r="238" spans="3:25" x14ac:dyDescent="0.3">
      <c r="C238" s="39" t="s">
        <v>548</v>
      </c>
      <c r="D238" s="4">
        <v>2</v>
      </c>
      <c r="E238" s="4" t="s">
        <v>58</v>
      </c>
      <c r="F238" s="11" t="s">
        <v>53</v>
      </c>
      <c r="G238" s="4"/>
      <c r="H238" s="4" t="s">
        <v>549</v>
      </c>
      <c r="I238" s="15" t="s">
        <v>550</v>
      </c>
      <c r="J238" s="22"/>
      <c r="K238" s="70"/>
      <c r="L238" s="38"/>
      <c r="M238" s="37"/>
      <c r="N238" s="24"/>
      <c r="O238" s="8"/>
      <c r="P238" s="9"/>
      <c r="Q238" s="4" t="str">
        <f t="shared" si="24"/>
        <v/>
      </c>
      <c r="R238" s="12" t="str">
        <f t="shared" si="25"/>
        <v/>
      </c>
      <c r="S238" s="6"/>
      <c r="T238" s="24"/>
      <c r="U238" s="24"/>
      <c r="V238" s="24"/>
      <c r="W238" s="64">
        <f t="shared" si="26"/>
        <v>2</v>
      </c>
    </row>
    <row r="239" spans="3:25" x14ac:dyDescent="0.3">
      <c r="C239" s="39" t="s">
        <v>551</v>
      </c>
      <c r="D239" s="4">
        <v>2</v>
      </c>
      <c r="E239" s="4" t="s">
        <v>58</v>
      </c>
      <c r="F239" s="11" t="s">
        <v>53</v>
      </c>
      <c r="G239" s="4"/>
      <c r="H239" s="4" t="s">
        <v>552</v>
      </c>
      <c r="I239" s="15" t="s">
        <v>553</v>
      </c>
      <c r="J239" s="22"/>
      <c r="K239" s="70"/>
      <c r="L239" s="38"/>
      <c r="M239" s="37"/>
      <c r="N239" s="24"/>
      <c r="O239" s="8"/>
      <c r="P239" s="9"/>
      <c r="Q239" s="4" t="str">
        <f t="shared" si="24"/>
        <v/>
      </c>
      <c r="R239" s="12" t="str">
        <f t="shared" si="25"/>
        <v/>
      </c>
      <c r="S239" s="6"/>
      <c r="T239" s="24"/>
      <c r="U239" s="24"/>
      <c r="V239" s="24"/>
      <c r="W239" s="64">
        <f t="shared" si="26"/>
        <v>2</v>
      </c>
    </row>
    <row r="240" spans="3:25" x14ac:dyDescent="0.3">
      <c r="C240" s="39" t="s">
        <v>554</v>
      </c>
      <c r="D240" s="4">
        <v>5</v>
      </c>
      <c r="E240" s="4" t="s">
        <v>52</v>
      </c>
      <c r="F240" s="11" t="s">
        <v>53</v>
      </c>
      <c r="G240" s="4" t="s">
        <v>555</v>
      </c>
      <c r="H240" s="4" t="s">
        <v>556</v>
      </c>
      <c r="I240" s="15" t="s">
        <v>557</v>
      </c>
      <c r="J240" s="22"/>
      <c r="K240" s="70"/>
      <c r="L240" s="38"/>
      <c r="M240" s="37"/>
      <c r="N240" s="24"/>
      <c r="O240" s="8"/>
      <c r="P240" s="9"/>
      <c r="Q240" s="4" t="str">
        <f t="shared" si="24"/>
        <v/>
      </c>
      <c r="R240" s="12" t="str">
        <f t="shared" si="25"/>
        <v/>
      </c>
      <c r="S240" s="6"/>
      <c r="T240" s="24"/>
      <c r="U240" s="24"/>
      <c r="V240" s="24"/>
      <c r="W240" s="64">
        <f t="shared" si="26"/>
        <v>5</v>
      </c>
    </row>
    <row r="241" spans="3:23" ht="36" x14ac:dyDescent="0.3">
      <c r="C241" s="39" t="s">
        <v>554</v>
      </c>
      <c r="D241" s="4">
        <v>5</v>
      </c>
      <c r="E241" s="4" t="s">
        <v>52</v>
      </c>
      <c r="F241" s="11" t="s">
        <v>53</v>
      </c>
      <c r="G241" s="4" t="s">
        <v>555</v>
      </c>
      <c r="H241" s="44">
        <v>153421</v>
      </c>
      <c r="I241" s="15" t="s">
        <v>558</v>
      </c>
      <c r="J241" s="22"/>
      <c r="K241" s="70" t="s">
        <v>559</v>
      </c>
      <c r="L241" s="38"/>
      <c r="M241" s="37"/>
      <c r="N241" s="24"/>
      <c r="O241" s="8"/>
      <c r="P241" s="9"/>
      <c r="Q241" s="4" t="str">
        <f t="shared" si="24"/>
        <v/>
      </c>
      <c r="R241" s="12" t="str">
        <f t="shared" si="25"/>
        <v/>
      </c>
      <c r="S241" s="6"/>
      <c r="T241" s="24"/>
      <c r="U241" s="24"/>
      <c r="V241" s="24"/>
      <c r="W241" s="64">
        <f>IF(O241="N/A",0,D241)</f>
        <v>5</v>
      </c>
    </row>
    <row r="242" spans="3:23" x14ac:dyDescent="0.3">
      <c r="C242" s="39" t="s">
        <v>560</v>
      </c>
      <c r="D242" s="4">
        <v>2</v>
      </c>
      <c r="E242" s="4" t="s">
        <v>58</v>
      </c>
      <c r="F242" s="11" t="s">
        <v>53</v>
      </c>
      <c r="G242" s="4"/>
      <c r="H242" s="4" t="s">
        <v>561</v>
      </c>
      <c r="I242" s="15" t="s">
        <v>562</v>
      </c>
      <c r="J242" s="22"/>
      <c r="K242" s="70"/>
      <c r="L242" s="38"/>
      <c r="M242" s="37"/>
      <c r="N242" s="24"/>
      <c r="O242" s="8"/>
      <c r="P242" s="9"/>
      <c r="Q242" s="4" t="str">
        <f t="shared" si="24"/>
        <v/>
      </c>
      <c r="R242" s="12" t="str">
        <f t="shared" si="25"/>
        <v/>
      </c>
      <c r="S242" s="6"/>
      <c r="T242" s="24"/>
      <c r="U242" s="24"/>
      <c r="V242" s="24"/>
      <c r="W242" s="64">
        <f t="shared" si="26"/>
        <v>2</v>
      </c>
    </row>
    <row r="243" spans="3:23" x14ac:dyDescent="0.3">
      <c r="C243" s="39" t="s">
        <v>563</v>
      </c>
      <c r="D243" s="4">
        <v>2</v>
      </c>
      <c r="E243" s="4" t="s">
        <v>58</v>
      </c>
      <c r="F243" s="11" t="s">
        <v>53</v>
      </c>
      <c r="G243" s="4"/>
      <c r="H243" s="4" t="s">
        <v>564</v>
      </c>
      <c r="I243" s="15" t="s">
        <v>565</v>
      </c>
      <c r="J243" s="22"/>
      <c r="K243" s="70"/>
      <c r="L243" s="38"/>
      <c r="M243" s="37"/>
      <c r="N243" s="24"/>
      <c r="O243" s="8"/>
      <c r="P243" s="9"/>
      <c r="Q243" s="4" t="str">
        <f t="shared" si="24"/>
        <v/>
      </c>
      <c r="R243" s="12" t="str">
        <f t="shared" si="25"/>
        <v/>
      </c>
      <c r="S243" s="6"/>
      <c r="T243" s="24"/>
      <c r="U243" s="24"/>
      <c r="V243" s="24"/>
      <c r="W243" s="64">
        <f t="shared" si="26"/>
        <v>2</v>
      </c>
    </row>
    <row r="244" spans="3:23" x14ac:dyDescent="0.3">
      <c r="C244" s="39" t="s">
        <v>566</v>
      </c>
      <c r="D244" s="4">
        <v>2</v>
      </c>
      <c r="E244" s="4" t="s">
        <v>58</v>
      </c>
      <c r="F244" s="11" t="s">
        <v>53</v>
      </c>
      <c r="G244" s="4"/>
      <c r="H244" s="4" t="s">
        <v>564</v>
      </c>
      <c r="I244" s="15" t="s">
        <v>567</v>
      </c>
      <c r="J244" s="22"/>
      <c r="K244" s="70"/>
      <c r="L244" s="38"/>
      <c r="M244" s="37"/>
      <c r="N244" s="24"/>
      <c r="O244" s="8"/>
      <c r="P244" s="9"/>
      <c r="Q244" s="4" t="str">
        <f t="shared" si="24"/>
        <v/>
      </c>
      <c r="R244" s="12" t="str">
        <f t="shared" si="25"/>
        <v/>
      </c>
      <c r="S244" s="6"/>
      <c r="T244" s="24"/>
      <c r="U244" s="24"/>
      <c r="V244" s="24"/>
      <c r="W244" s="64">
        <f t="shared" si="26"/>
        <v>2</v>
      </c>
    </row>
    <row r="245" spans="3:23" x14ac:dyDescent="0.3">
      <c r="C245" s="39" t="s">
        <v>568</v>
      </c>
      <c r="D245" s="4">
        <v>5</v>
      </c>
      <c r="E245" s="4" t="s">
        <v>52</v>
      </c>
      <c r="F245" s="11" t="s">
        <v>53</v>
      </c>
      <c r="G245" s="41" t="s">
        <v>72</v>
      </c>
      <c r="H245" s="4" t="s">
        <v>569</v>
      </c>
      <c r="I245" s="15" t="s">
        <v>570</v>
      </c>
      <c r="J245" s="22"/>
      <c r="K245" s="70"/>
      <c r="L245" s="38"/>
      <c r="M245" s="37"/>
      <c r="N245" s="24"/>
      <c r="O245" s="8"/>
      <c r="P245" s="9"/>
      <c r="Q245" s="4" t="str">
        <f t="shared" si="24"/>
        <v/>
      </c>
      <c r="R245" s="12" t="str">
        <f t="shared" si="25"/>
        <v/>
      </c>
      <c r="S245" s="6"/>
      <c r="T245" s="24"/>
      <c r="U245" s="24"/>
      <c r="V245" s="24"/>
      <c r="W245" s="64">
        <f t="shared" si="26"/>
        <v>5</v>
      </c>
    </row>
    <row r="246" spans="3:23" ht="24" x14ac:dyDescent="0.3">
      <c r="C246" s="39" t="s">
        <v>571</v>
      </c>
      <c r="D246" s="4">
        <v>2</v>
      </c>
      <c r="E246" s="4" t="s">
        <v>58</v>
      </c>
      <c r="F246" s="11" t="s">
        <v>53</v>
      </c>
      <c r="G246" s="41"/>
      <c r="H246" s="4" t="s">
        <v>572</v>
      </c>
      <c r="I246" s="15" t="s">
        <v>573</v>
      </c>
      <c r="J246" s="22"/>
      <c r="K246" s="70"/>
      <c r="L246" s="38"/>
      <c r="M246" s="37"/>
      <c r="N246" s="24"/>
      <c r="O246" s="8"/>
      <c r="P246" s="9"/>
      <c r="Q246" s="4" t="str">
        <f t="shared" si="24"/>
        <v/>
      </c>
      <c r="R246" s="12" t="str">
        <f t="shared" si="25"/>
        <v/>
      </c>
      <c r="S246" s="6"/>
      <c r="T246" s="24"/>
      <c r="U246" s="24"/>
      <c r="V246" s="24"/>
      <c r="W246" s="64">
        <f t="shared" si="26"/>
        <v>2</v>
      </c>
    </row>
    <row r="247" spans="3:23" x14ac:dyDescent="0.3">
      <c r="C247" s="39" t="s">
        <v>574</v>
      </c>
      <c r="D247" s="4">
        <v>1</v>
      </c>
      <c r="E247" s="4" t="s">
        <v>68</v>
      </c>
      <c r="F247" s="11" t="s">
        <v>53</v>
      </c>
      <c r="G247" s="41"/>
      <c r="H247" s="4" t="s">
        <v>575</v>
      </c>
      <c r="I247" s="15" t="s">
        <v>576</v>
      </c>
      <c r="J247" s="22"/>
      <c r="K247" s="70"/>
      <c r="L247" s="38"/>
      <c r="M247" s="37"/>
      <c r="N247" s="24"/>
      <c r="O247" s="8"/>
      <c r="P247" s="9"/>
      <c r="Q247" s="4" t="str">
        <f t="shared" si="24"/>
        <v/>
      </c>
      <c r="R247" s="12" t="str">
        <f t="shared" si="25"/>
        <v/>
      </c>
      <c r="S247" s="6"/>
      <c r="T247" s="24"/>
      <c r="U247" s="24"/>
      <c r="V247" s="24"/>
      <c r="W247" s="64">
        <f t="shared" si="26"/>
        <v>1</v>
      </c>
    </row>
    <row r="248" spans="3:23" x14ac:dyDescent="0.3">
      <c r="C248" s="39" t="s">
        <v>577</v>
      </c>
      <c r="D248" s="4">
        <v>2</v>
      </c>
      <c r="E248" s="4" t="s">
        <v>58</v>
      </c>
      <c r="F248" s="11" t="s">
        <v>53</v>
      </c>
      <c r="G248" s="41"/>
      <c r="H248" s="4" t="s">
        <v>578</v>
      </c>
      <c r="I248" s="15" t="s">
        <v>579</v>
      </c>
      <c r="J248" s="22"/>
      <c r="K248" s="70"/>
      <c r="L248" s="38"/>
      <c r="M248" s="37"/>
      <c r="N248" s="24"/>
      <c r="O248" s="8"/>
      <c r="P248" s="9"/>
      <c r="Q248" s="4" t="str">
        <f t="shared" si="24"/>
        <v/>
      </c>
      <c r="R248" s="12" t="str">
        <f t="shared" si="25"/>
        <v/>
      </c>
      <c r="S248" s="6"/>
      <c r="T248" s="24"/>
      <c r="U248" s="24"/>
      <c r="V248" s="24"/>
      <c r="W248" s="64">
        <f t="shared" si="26"/>
        <v>2</v>
      </c>
    </row>
    <row r="249" spans="3:23" ht="24" x14ac:dyDescent="0.3">
      <c r="C249" s="39" t="s">
        <v>580</v>
      </c>
      <c r="D249" s="4">
        <v>2</v>
      </c>
      <c r="E249" s="4" t="s">
        <v>58</v>
      </c>
      <c r="F249" s="11" t="s">
        <v>53</v>
      </c>
      <c r="G249" s="4"/>
      <c r="H249" s="4" t="s">
        <v>564</v>
      </c>
      <c r="I249" s="15" t="s">
        <v>581</v>
      </c>
      <c r="J249" s="22"/>
      <c r="K249" s="70"/>
      <c r="L249" s="38"/>
      <c r="M249" s="37"/>
      <c r="N249" s="24"/>
      <c r="O249" s="8"/>
      <c r="P249" s="9"/>
      <c r="Q249" s="4" t="str">
        <f t="shared" si="24"/>
        <v/>
      </c>
      <c r="R249" s="12" t="str">
        <f t="shared" si="25"/>
        <v/>
      </c>
      <c r="S249" s="6"/>
      <c r="T249" s="24"/>
      <c r="U249" s="24"/>
      <c r="V249" s="24"/>
      <c r="W249" s="64">
        <f t="shared" si="26"/>
        <v>2</v>
      </c>
    </row>
    <row r="250" spans="3:23" x14ac:dyDescent="0.3">
      <c r="C250" s="39" t="s">
        <v>582</v>
      </c>
      <c r="D250" s="4">
        <v>2</v>
      </c>
      <c r="E250" s="4" t="s">
        <v>58</v>
      </c>
      <c r="F250" s="11" t="s">
        <v>53</v>
      </c>
      <c r="G250" s="41"/>
      <c r="H250" s="4" t="s">
        <v>564</v>
      </c>
      <c r="I250" s="15" t="s">
        <v>583</v>
      </c>
      <c r="J250" s="22"/>
      <c r="K250" s="70"/>
      <c r="L250" s="38"/>
      <c r="M250" s="37"/>
      <c r="N250" s="24"/>
      <c r="O250" s="8"/>
      <c r="P250" s="9"/>
      <c r="Q250" s="4" t="str">
        <f t="shared" si="24"/>
        <v/>
      </c>
      <c r="R250" s="12" t="str">
        <f t="shared" si="25"/>
        <v/>
      </c>
      <c r="S250" s="6"/>
      <c r="T250" s="24"/>
      <c r="U250" s="24"/>
      <c r="V250" s="24"/>
      <c r="W250" s="64">
        <f t="shared" si="26"/>
        <v>2</v>
      </c>
    </row>
    <row r="251" spans="3:23" x14ac:dyDescent="0.3">
      <c r="C251" s="19"/>
      <c r="D251" s="24"/>
      <c r="E251" s="19"/>
      <c r="F251" s="19"/>
      <c r="G251" s="19"/>
      <c r="H251" s="19"/>
      <c r="I251" s="19"/>
      <c r="J251" s="19"/>
      <c r="K251" s="19"/>
      <c r="L251" s="19"/>
      <c r="M251" s="6"/>
      <c r="N251" s="19"/>
      <c r="O251" s="19"/>
      <c r="P251" s="19"/>
      <c r="Q251" s="19"/>
      <c r="R251" s="61" t="str">
        <f>IF(SUM(R235:R250)=0,"-",IFERROR(SUM(R235:R250),""))</f>
        <v>-</v>
      </c>
      <c r="S251" s="6"/>
      <c r="T251" s="24"/>
      <c r="U251" s="24"/>
      <c r="V251" s="24"/>
      <c r="W251" s="24"/>
    </row>
    <row r="252" spans="3:23" x14ac:dyDescent="0.3">
      <c r="C252" s="19"/>
      <c r="D252" s="24"/>
      <c r="E252" s="19"/>
      <c r="F252" s="19"/>
      <c r="G252" s="19"/>
      <c r="H252" s="19"/>
      <c r="I252" s="19"/>
      <c r="J252" s="19"/>
      <c r="K252" s="19"/>
      <c r="L252" s="19"/>
      <c r="M252" s="6"/>
      <c r="N252" s="19"/>
      <c r="O252" s="61" t="str">
        <f>IF(O235="N/A",IF(O236="N/A",IF(O237="N/A",IF(O238="N/A",IF(O239="N/A",IF(O240="N/A",IF(O242="N/A",IF(O243="N/A",IF(O244="N/A",IF(O245="N/A",IF(O246="N/A",IF(O247="N/A",IF(O248="N/A",IF(O249="N/A",IF(O250="N/A","N/A","-"),"-"),"-"),"-"),"-"),"-"),"-"),"-"),"-"),"-"),"-"),"-"),"-"),"-"),"-")</f>
        <v>-</v>
      </c>
      <c r="P252" s="69" t="str">
        <f>IF(O252="N/A","N/A",$R252)</f>
        <v>-</v>
      </c>
      <c r="Q252" s="61"/>
      <c r="R252" s="62" t="str">
        <f>IF(R251="-","-",IFERROR(($P235*W235+$P236*W236+$P237*W237+$P238*W238+$P239*W239+$P240*W240+$P241*W241+$P242*W242+$P243*W243+$P244*W244+$P245*W245+$P246*W246+$P247*W247+$P248*W248+$P249*W249+$P250*W250)/(SUM(W235:W250)),""))</f>
        <v>-</v>
      </c>
      <c r="S252" s="6"/>
      <c r="T252" s="24"/>
      <c r="U252" s="24"/>
      <c r="V252" s="24"/>
      <c r="W252" s="24"/>
    </row>
    <row r="253" spans="3:23" ht="3.75" customHeight="1" x14ac:dyDescent="0.3">
      <c r="C253" s="19"/>
      <c r="E253" s="19"/>
      <c r="F253" s="19"/>
      <c r="G253" s="19"/>
      <c r="H253" s="19"/>
      <c r="I253" s="19"/>
      <c r="J253" s="19"/>
      <c r="K253" s="19"/>
      <c r="L253" s="19"/>
      <c r="M253" s="6"/>
      <c r="N253" s="19"/>
      <c r="O253" s="19"/>
      <c r="P253" s="19"/>
      <c r="Q253" s="19"/>
      <c r="R253" s="19"/>
      <c r="S253" s="6"/>
    </row>
    <row r="254" spans="3:23" ht="14.25" customHeight="1" x14ac:dyDescent="0.3">
      <c r="C254" s="19"/>
      <c r="D254" s="40">
        <v>1</v>
      </c>
      <c r="E254" s="1"/>
      <c r="F254" s="1"/>
      <c r="G254" s="1"/>
      <c r="H254" s="1"/>
      <c r="I254" s="10" t="s">
        <v>584</v>
      </c>
      <c r="J254" s="22"/>
      <c r="K254" s="22"/>
      <c r="L254" s="22"/>
      <c r="M254" s="6"/>
      <c r="N254" s="6"/>
      <c r="O254" s="6"/>
      <c r="P254" s="6"/>
      <c r="Q254" s="6"/>
      <c r="R254" s="23"/>
      <c r="S254" s="6"/>
      <c r="T254" s="24"/>
      <c r="U254" s="24"/>
      <c r="V254" s="24"/>
      <c r="W254" s="5" t="s">
        <v>50</v>
      </c>
    </row>
    <row r="255" spans="3:23" ht="24" x14ac:dyDescent="0.3">
      <c r="C255" s="39" t="s">
        <v>585</v>
      </c>
      <c r="D255" s="4">
        <v>3</v>
      </c>
      <c r="E255" s="4" t="s">
        <v>52</v>
      </c>
      <c r="F255" s="11" t="s">
        <v>53</v>
      </c>
      <c r="G255" s="4" t="s">
        <v>586</v>
      </c>
      <c r="H255" s="4" t="s">
        <v>587</v>
      </c>
      <c r="I255" s="15" t="s">
        <v>588</v>
      </c>
      <c r="J255" s="22"/>
      <c r="K255" s="70"/>
      <c r="L255" s="38"/>
      <c r="M255" s="37"/>
      <c r="N255" s="24"/>
      <c r="O255" s="8"/>
      <c r="P255" s="9"/>
      <c r="Q255" s="4" t="str">
        <f>IF($O255="N/A","",IF($P255="","",IF($P255&gt;=85%,"C","NC")))</f>
        <v/>
      </c>
      <c r="R255" s="12" t="str">
        <f>IF($O255="N/A","",IF($P255="","",$P255*$W255))</f>
        <v/>
      </c>
      <c r="S255" s="6"/>
      <c r="T255" s="24"/>
      <c r="U255" s="24"/>
      <c r="V255" s="24"/>
      <c r="W255" s="64">
        <f>IF(O255="N/A",0,D255)</f>
        <v>3</v>
      </c>
    </row>
    <row r="256" spans="3:23" x14ac:dyDescent="0.3">
      <c r="C256" s="39" t="s">
        <v>589</v>
      </c>
      <c r="D256" s="4">
        <v>1</v>
      </c>
      <c r="E256" s="4" t="s">
        <v>58</v>
      </c>
      <c r="F256" s="11" t="s">
        <v>53</v>
      </c>
      <c r="G256" s="4"/>
      <c r="H256" s="4" t="s">
        <v>590</v>
      </c>
      <c r="I256" s="15" t="s">
        <v>591</v>
      </c>
      <c r="J256" s="22"/>
      <c r="K256" s="70"/>
      <c r="L256" s="38"/>
      <c r="M256" s="37"/>
      <c r="N256" s="24"/>
      <c r="O256" s="8"/>
      <c r="P256" s="9"/>
      <c r="Q256" s="4" t="str">
        <f>IF($O256="N/A","",IF($P256="","",IF($P256&gt;=85%,"C","NC")))</f>
        <v/>
      </c>
      <c r="R256" s="12" t="str">
        <f>IF($O256="N/A","",IF($P256="","",$P256*$W256))</f>
        <v/>
      </c>
      <c r="S256" s="6"/>
      <c r="T256" s="24"/>
      <c r="U256" s="24"/>
      <c r="V256" s="24"/>
      <c r="W256" s="64">
        <f>IF(O256="N/A",0,D256)</f>
        <v>1</v>
      </c>
    </row>
    <row r="257" spans="3:23" x14ac:dyDescent="0.3">
      <c r="C257" s="39" t="s">
        <v>592</v>
      </c>
      <c r="D257" s="4">
        <v>1</v>
      </c>
      <c r="E257" s="4" t="s">
        <v>58</v>
      </c>
      <c r="F257" s="11" t="s">
        <v>53</v>
      </c>
      <c r="G257" s="41"/>
      <c r="H257" s="4" t="s">
        <v>593</v>
      </c>
      <c r="I257" s="15" t="s">
        <v>594</v>
      </c>
      <c r="J257" s="22"/>
      <c r="K257" s="70"/>
      <c r="L257" s="38"/>
      <c r="M257" s="37"/>
      <c r="N257" s="24"/>
      <c r="O257" s="8"/>
      <c r="P257" s="9"/>
      <c r="Q257" s="4" t="str">
        <f>IF($O257="N/A","",IF($P257="","",IF($P257&gt;=85%,"C","NC")))</f>
        <v/>
      </c>
      <c r="R257" s="12" t="str">
        <f>IF($O257="N/A","",IF($P257="","",$P257*$W257))</f>
        <v/>
      </c>
      <c r="S257" s="6"/>
      <c r="T257" s="24"/>
      <c r="U257" s="24"/>
      <c r="V257" s="24"/>
      <c r="W257" s="64">
        <f>IF(O257="N/A",0,D257)</f>
        <v>1</v>
      </c>
    </row>
    <row r="258" spans="3:23" x14ac:dyDescent="0.3">
      <c r="C258" s="19"/>
      <c r="D258" s="24"/>
      <c r="E258" s="19"/>
      <c r="F258" s="19"/>
      <c r="G258" s="19"/>
      <c r="H258" s="19"/>
      <c r="I258" s="19"/>
      <c r="J258" s="19"/>
      <c r="K258" s="19"/>
      <c r="L258" s="19"/>
      <c r="M258" s="6"/>
      <c r="N258" s="19"/>
      <c r="O258" s="19"/>
      <c r="P258" s="19"/>
      <c r="Q258" s="19"/>
      <c r="R258" s="61" t="str">
        <f>IF(SUM(R255:R257)=0,"-",IFERROR(SUM(R255:R257),""))</f>
        <v>-</v>
      </c>
      <c r="S258" s="6"/>
      <c r="T258" s="24"/>
      <c r="U258" s="24"/>
      <c r="V258" s="24"/>
      <c r="W258" s="24"/>
    </row>
    <row r="259" spans="3:23" x14ac:dyDescent="0.3">
      <c r="C259" s="19"/>
      <c r="D259" s="24"/>
      <c r="E259" s="19"/>
      <c r="F259" s="19"/>
      <c r="G259" s="19"/>
      <c r="H259" s="19"/>
      <c r="I259" s="19"/>
      <c r="J259" s="19"/>
      <c r="K259" s="19"/>
      <c r="L259" s="19"/>
      <c r="M259" s="6"/>
      <c r="N259" s="19"/>
      <c r="O259" s="61" t="str">
        <f>IF(O255="N/A",IF(O256="N/A",IF(O257="N/A","N/A","-"),"-"),"-")</f>
        <v>-</v>
      </c>
      <c r="P259" s="69" t="str">
        <f>IF(O259="N/A","N/A",$R259)</f>
        <v>-</v>
      </c>
      <c r="Q259" s="61"/>
      <c r="R259" s="62" t="str">
        <f>IF(R258="-","-",IFERROR(($P255*W255+$P256*W256+$P257*W257)/(SUM(W255:W257)),""))</f>
        <v>-</v>
      </c>
      <c r="S259" s="6"/>
      <c r="T259" s="24"/>
      <c r="U259" s="24"/>
      <c r="V259" s="24"/>
      <c r="W259" s="24"/>
    </row>
    <row r="260" spans="3:23" ht="3.75" customHeight="1" x14ac:dyDescent="0.3">
      <c r="C260" s="19"/>
      <c r="E260" s="19"/>
      <c r="F260" s="19"/>
      <c r="G260" s="19"/>
      <c r="H260" s="19"/>
      <c r="I260" s="19"/>
      <c r="J260" s="19"/>
      <c r="K260" s="19"/>
      <c r="L260" s="19"/>
      <c r="M260" s="6"/>
      <c r="N260" s="19"/>
      <c r="O260" s="19"/>
      <c r="P260" s="19"/>
      <c r="Q260" s="19"/>
      <c r="R260" s="19"/>
      <c r="S260" s="6"/>
    </row>
    <row r="261" spans="3:23" ht="5.25" customHeight="1" x14ac:dyDescent="0.3">
      <c r="C261" s="1"/>
      <c r="D261" s="34"/>
      <c r="E261" s="1"/>
      <c r="F261" s="1"/>
      <c r="G261" s="1"/>
      <c r="H261" s="1"/>
      <c r="I261" s="1"/>
      <c r="J261" s="1"/>
      <c r="K261" s="1"/>
      <c r="L261" s="1"/>
      <c r="N261" s="24"/>
      <c r="O261" s="24"/>
      <c r="P261" s="24"/>
      <c r="Q261" s="24"/>
      <c r="R261" s="24"/>
      <c r="S261" s="1"/>
    </row>
    <row r="262" spans="3:23" ht="11.25" customHeight="1" x14ac:dyDescent="0.3">
      <c r="C262" s="1"/>
      <c r="D262" s="34"/>
      <c r="E262" s="1"/>
      <c r="F262" s="1"/>
      <c r="G262" s="1"/>
      <c r="H262" s="1"/>
      <c r="I262" s="1"/>
      <c r="J262" s="1"/>
      <c r="K262" s="1"/>
      <c r="L262" s="1"/>
      <c r="N262" s="24"/>
      <c r="O262" s="24"/>
      <c r="P262" s="24"/>
      <c r="Q262" s="24"/>
      <c r="R262" s="24"/>
      <c r="S262" s="1"/>
    </row>
    <row r="263" spans="3:23" x14ac:dyDescent="0.3">
      <c r="H263" s="1"/>
    </row>
    <row r="264" spans="3:23" x14ac:dyDescent="0.3">
      <c r="H264" s="1"/>
    </row>
    <row r="265" spans="3:23" x14ac:dyDescent="0.3">
      <c r="H265" s="1"/>
    </row>
  </sheetData>
  <sheetProtection algorithmName="SHA-512" hashValue="PTXFYWOUZHV6XQrTY3y3fL4bYxhYeLScmvU0fzf9WCerVpZwIt4stA/VTqbyDK4wO0gzuo7g1JmEALWpStx4XQ==" saltValue="ImCH2EXZdX13f5V9md5+uA==" spinCount="100000" sheet="1" formatRows="0" selectLockedCells="1"/>
  <mergeCells count="19">
    <mergeCell ref="H9:I9"/>
    <mergeCell ref="O11:Q11"/>
    <mergeCell ref="K11:M11"/>
    <mergeCell ref="C2:F2"/>
    <mergeCell ref="H2:I2"/>
    <mergeCell ref="K2:Q9"/>
    <mergeCell ref="C3:F3"/>
    <mergeCell ref="H3:I3"/>
    <mergeCell ref="C4:F4"/>
    <mergeCell ref="H4:I4"/>
    <mergeCell ref="C5:F5"/>
    <mergeCell ref="H5:I5"/>
    <mergeCell ref="C6:F6"/>
    <mergeCell ref="H6:I6"/>
    <mergeCell ref="C7:F7"/>
    <mergeCell ref="H7:I7"/>
    <mergeCell ref="C8:F8"/>
    <mergeCell ref="H8:I8"/>
    <mergeCell ref="C9:F9"/>
  </mergeCells>
  <phoneticPr fontId="4" type="noConversion"/>
  <printOptions horizontalCentered="1"/>
  <pageMargins left="0.70866141732283472" right="0.70866141732283472" top="0.74803149606299213" bottom="0.74803149606299213" header="0.31496062992125984" footer="0.31496062992125984"/>
  <pageSetup paperSize="9" scale="60" fitToWidth="0" fitToHeight="0" orientation="landscape" r:id="rId1"/>
  <headerFooter>
    <oddHeader>&amp;C&amp;"-,Negrito"&amp;12Superintendência de Infraestrutura Aeroportuária - SIA
Gerência de Certificação e Segurança Operacional - GCOP
Gerência Técnica de Infraestrutura e Operações Aeroportuárias - GTOP</oddHeader>
  </headerFooter>
  <rowBreaks count="2" manualBreakCount="2">
    <brk id="70" max="22" man="1"/>
    <brk id="159" max="22"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Listas!$A$2:$A$3</xm:f>
          </x14:formula1>
          <xm:sqref>O16:O20 O62:O67 O133:O146 O72:O96 O151:O156 O161:O198 O101:O128 O216:O217 O222:O224 O229:O230 O203:O211 O255:O257 O25:O57 O235:O250</xm:sqref>
        </x14:dataValidation>
        <x14:dataValidation type="list" allowBlank="1" showInputMessage="1" showErrorMessage="1" xr:uid="{00000000-0002-0000-0100-000001000000}">
          <x14:formula1>
            <xm:f>Listas!$B$2:$B$23</xm:f>
          </x14:formula1>
          <xm:sqref>P16:P20 P216:P217 P25:P57 P229:P230 P133:P146 P255:P257 P62:P67 P161:P198 P72:P96 P222:P224 P203:P211 P151:P156 P101:P128 P235:P250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B1:N54"/>
  <sheetViews>
    <sheetView showGridLines="0" topLeftCell="A9" zoomScale="120" zoomScaleNormal="120" zoomScaleSheetLayoutView="100" workbookViewId="0">
      <selection activeCell="H22" sqref="H22"/>
    </sheetView>
  </sheetViews>
  <sheetFormatPr defaultColWidth="9.1796875" defaultRowHeight="12" x14ac:dyDescent="0.3"/>
  <cols>
    <col min="1" max="1" width="1.453125" style="13" customWidth="1"/>
    <col min="2" max="2" width="4.453125" style="13" customWidth="1"/>
    <col min="3" max="4" width="3" style="13" hidden="1" customWidth="1"/>
    <col min="5" max="5" width="4.453125" style="18" customWidth="1"/>
    <col min="6" max="6" width="4.26953125" style="18" hidden="1" customWidth="1"/>
    <col min="7" max="7" width="54.81640625" style="18" customWidth="1"/>
    <col min="8" max="8" width="18" style="18" customWidth="1"/>
    <col min="9" max="12" width="4.453125" style="13" customWidth="1"/>
    <col min="13" max="13" width="1.453125" style="13" customWidth="1"/>
    <col min="14" max="14" width="6.453125" style="13" hidden="1" customWidth="1"/>
    <col min="15" max="16384" width="9.1796875" style="13"/>
  </cols>
  <sheetData>
    <row r="1" spans="2:14" ht="5.25" customHeight="1" x14ac:dyDescent="0.3"/>
    <row r="2" spans="2:14" ht="16.5" customHeight="1" x14ac:dyDescent="0.3">
      <c r="B2" s="86" t="s">
        <v>595</v>
      </c>
      <c r="C2" s="86"/>
      <c r="D2" s="86"/>
      <c r="E2" s="86"/>
      <c r="F2" s="86"/>
      <c r="G2" s="86"/>
      <c r="H2" s="86"/>
      <c r="I2" s="86"/>
      <c r="J2" s="86"/>
      <c r="K2" s="86"/>
      <c r="L2" s="86"/>
      <c r="M2" s="30"/>
      <c r="N2" s="30"/>
    </row>
    <row r="4" spans="2:14" x14ac:dyDescent="0.3">
      <c r="F4" s="87" t="s">
        <v>33</v>
      </c>
      <c r="G4" s="89" t="s">
        <v>38</v>
      </c>
      <c r="H4" s="43" t="s">
        <v>46</v>
      </c>
      <c r="N4" s="43" t="s">
        <v>33</v>
      </c>
    </row>
    <row r="5" spans="2:14" ht="13.5" hidden="1" customHeight="1" x14ac:dyDescent="0.3">
      <c r="E5" s="31"/>
      <c r="F5" s="88"/>
      <c r="G5" s="90"/>
      <c r="H5" s="33">
        <v>5</v>
      </c>
      <c r="N5" s="47"/>
    </row>
    <row r="6" spans="2:14" ht="13.5" customHeight="1" x14ac:dyDescent="0.3">
      <c r="E6" s="13"/>
      <c r="F6" s="29">
        <f>'TOPS REA'!D13</f>
        <v>3.5</v>
      </c>
      <c r="G6" s="68" t="str">
        <f>'TOPS REA'!I13</f>
        <v>T3. Resposta a Emergências Aeroportuárias - REA</v>
      </c>
      <c r="H6" s="66">
        <f>(H7*N7+H8*N8+H9*N9+H10*N10+H11*N11+H12*N12+H13*N13+H14*N14+H15*N15+H16*N16+H17*N17+H18*N18+H19*N19+H20*N20)/SUM(N7:N20)</f>
        <v>8.1967213114754098E-4</v>
      </c>
      <c r="N6" s="29">
        <f>IF('TOPS REA'!$O$22="N/A",0,$F6)</f>
        <v>3.5</v>
      </c>
    </row>
    <row r="7" spans="2:14" ht="13.5" customHeight="1" x14ac:dyDescent="0.3">
      <c r="E7" s="13"/>
      <c r="F7" s="29">
        <f>'TOPS REA'!D15</f>
        <v>5</v>
      </c>
      <c r="G7" s="32" t="str">
        <f>'TOPS REA'!I15</f>
        <v>T3.1 Posicionamento para Intervenção</v>
      </c>
      <c r="H7" s="67">
        <f>IF('TOPS REA'!$P$22="-",0,IF('TOPS REA'!$P$22="N/A",0,IF('TOPS REA'!$P$22=0,"0",'TOPS REA'!$P$22)))</f>
        <v>0</v>
      </c>
      <c r="N7" s="29">
        <f>IF('TOPS REA'!$O$22="N/A",0,$F7)</f>
        <v>5</v>
      </c>
    </row>
    <row r="8" spans="2:14" ht="13.5" customHeight="1" x14ac:dyDescent="0.3">
      <c r="E8" s="13"/>
      <c r="F8" s="29">
        <f>'TOPS REA'!D24</f>
        <v>5</v>
      </c>
      <c r="G8" s="32" t="str">
        <f>'TOPS REA'!I24</f>
        <v>T3.2 Operacionalidade dos veículos</v>
      </c>
      <c r="H8" s="67">
        <f>IF('TOPS REA'!$P$59="-",0,IF('TOPS REA'!$P$59="N/A",0,IF('TOPS REA'!$P$59=0,"0",'TOPS REA'!$P$59)))</f>
        <v>0</v>
      </c>
      <c r="N8" s="29">
        <f>IF('TOPS REA'!$O$59="N/A",0,$F8)</f>
        <v>5</v>
      </c>
    </row>
    <row r="9" spans="2:14" ht="13.5" customHeight="1" x14ac:dyDescent="0.3">
      <c r="E9" s="13"/>
      <c r="F9" s="29">
        <f>'TOPS REA'!D61</f>
        <v>5</v>
      </c>
      <c r="G9" s="32" t="str">
        <f>'TOPS REA'!I61</f>
        <v>T3.3 Tempo-Resposta</v>
      </c>
      <c r="H9" s="67">
        <f>IF('TOPS REA'!$P$69="-",0,IF('TOPS REA'!$P$69="N/A",0,IF('TOPS REA'!$P$69=0,"0",'TOPS REA'!$P$69)))</f>
        <v>0</v>
      </c>
      <c r="N9" s="29">
        <f>IF('TOPS REA'!$O$69="N/A",0,$F9)</f>
        <v>5</v>
      </c>
    </row>
    <row r="10" spans="2:14" ht="13.5" customHeight="1" x14ac:dyDescent="0.3">
      <c r="E10" s="13"/>
      <c r="F10" s="29">
        <f>'TOPS REA'!D71</f>
        <v>0.5</v>
      </c>
      <c r="G10" s="32" t="str">
        <f>'TOPS REA'!I71</f>
        <v>T3.4 Infraestrutura SCI + Agentes Extintores</v>
      </c>
      <c r="H10" s="67">
        <f>IF('TOPS REA'!$P$98="-",0,IF('TOPS REA'!$P$98="N/A",0,IF('TOPS REA'!$P$98=0,"0",'TOPS REA'!$P$98)))</f>
        <v>0.05</v>
      </c>
      <c r="N10" s="29">
        <f>IF('TOPS REA'!$O$98="N/A",0,$F10)</f>
        <v>0.5</v>
      </c>
    </row>
    <row r="11" spans="2:14" ht="13.5" customHeight="1" x14ac:dyDescent="0.3">
      <c r="E11" s="13"/>
      <c r="F11" s="29">
        <f>'TOPS REA'!D100</f>
        <v>0.5</v>
      </c>
      <c r="G11" s="32" t="str">
        <f>'TOPS REA'!I100</f>
        <v>T3.5 Coordenação emergências - SCI (COM + ALRM)</v>
      </c>
      <c r="H11" s="67">
        <f>IF('TOPS REA'!$P$130="-",0,IF('TOPS REA'!$P$130="N/A",0,IF('TOPS REA'!$P$130=0,"0",'TOPS REA'!$P$130)))</f>
        <v>0</v>
      </c>
      <c r="N11" s="29">
        <f>IF('TOPS REA'!$O$130="N/A",0,$F11)</f>
        <v>0.5</v>
      </c>
    </row>
    <row r="12" spans="2:14" ht="13.5" customHeight="1" x14ac:dyDescent="0.3">
      <c r="E12" s="13"/>
      <c r="F12" s="29">
        <f>'TOPS REA'!D132</f>
        <v>5</v>
      </c>
      <c r="G12" s="32" t="str">
        <f>'TOPS REA'!I132</f>
        <v>T3.6 Coordenação emergências - COE</v>
      </c>
      <c r="H12" s="67">
        <f>IF('TOPS REA'!$P$148="-",0,IF('TOPS REA'!$P$148="N/A",0,IF('TOPS REA'!$P$148=0,"0",'TOPS REA'!$P$148)))</f>
        <v>0</v>
      </c>
      <c r="N12" s="29">
        <f>IF('TOPS REA'!$O$148="N/A",0,$F12)</f>
        <v>5</v>
      </c>
    </row>
    <row r="13" spans="2:14" ht="13.5" customHeight="1" x14ac:dyDescent="0.3">
      <c r="E13" s="13"/>
      <c r="F13" s="29">
        <f>'TOPS REA'!D150</f>
        <v>2.5</v>
      </c>
      <c r="G13" s="32" t="str">
        <f>'TOPS REA'!I150</f>
        <v>T3.7 PCM</v>
      </c>
      <c r="H13" s="67">
        <f>IF('TOPS REA'!$P$158="-",0,IF('TOPS REA'!$P$158="N/A",0,IF('TOPS REA'!$P$158=0,"0",'TOPS REA'!$P$158)))</f>
        <v>0</v>
      </c>
      <c r="N13" s="29">
        <f>IF('TOPS REA'!$O$158="N/A",0,$F13)</f>
        <v>2.5</v>
      </c>
    </row>
    <row r="14" spans="2:14" ht="13.5" customHeight="1" x14ac:dyDescent="0.3">
      <c r="E14" s="13"/>
      <c r="F14" s="29">
        <f>'TOPS REA'!D160</f>
        <v>0.5</v>
      </c>
      <c r="G14" s="32" t="str">
        <f>'TOPS REA'!I160</f>
        <v>T3.8 Equipamentos de apoio SCI</v>
      </c>
      <c r="H14" s="67">
        <f>IF('TOPS REA'!$P$200="-",0,IF('TOPS REA'!$P$200="N/A",0,IF('TOPS REA'!$P$200=0,"0",'TOPS REA'!$P$200)))</f>
        <v>0</v>
      </c>
      <c r="N14" s="29">
        <f>IF('TOPS REA'!$O$200="N/A",0,$F14)</f>
        <v>0.5</v>
      </c>
    </row>
    <row r="15" spans="2:14" ht="13.5" customHeight="1" x14ac:dyDescent="0.3">
      <c r="E15" s="13"/>
      <c r="F15" s="29">
        <f>'TOPS REA'!D202</f>
        <v>2.5</v>
      </c>
      <c r="G15" s="32" t="str">
        <f>'TOPS REA'!I202</f>
        <v>T3.9 Maneabilidade BA/BA-CE/BA-RE/BA-LR/BA-MC</v>
      </c>
      <c r="H15" s="67">
        <f>IF('TOPS REA'!$P$213="-",0,IF('TOPS REA'!$P$213="N/A",0,IF('TOPS REA'!$P$213=0,"0",'TOPS REA'!$P$213)))</f>
        <v>0</v>
      </c>
      <c r="N15" s="29">
        <f>IF('TOPS REA'!$O$213="N/A",0,$F15)</f>
        <v>2.5</v>
      </c>
    </row>
    <row r="16" spans="2:14" ht="13.5" customHeight="1" x14ac:dyDescent="0.3">
      <c r="E16" s="13"/>
      <c r="F16" s="29">
        <f>'TOPS REA'!D215</f>
        <v>1</v>
      </c>
      <c r="G16" s="32" t="str">
        <f>'TOPS REA'!I215</f>
        <v>T3.10 Ambulâncias</v>
      </c>
      <c r="H16" s="67">
        <f>IF('TOPS REA'!$P$219="-",0,IF('TOPS REA'!$P$219="N/A",0,IF('TOPS REA'!$P$219=0,"0",'TOPS REA'!$P$219)))</f>
        <v>0</v>
      </c>
      <c r="N16" s="29">
        <f>IF('TOPS REA'!$O$219="N/A",0,$F16)</f>
        <v>1</v>
      </c>
    </row>
    <row r="17" spans="4:14" ht="13.5" customHeight="1" x14ac:dyDescent="0.3">
      <c r="E17" s="13"/>
      <c r="F17" s="29">
        <f>'TOPS REA'!D221</f>
        <v>1</v>
      </c>
      <c r="G17" s="32" t="str">
        <f>'TOPS REA'!I221</f>
        <v>T3.11 SESAQ</v>
      </c>
      <c r="H17" s="67">
        <f>IF('TOPS REA'!$P$226="-",0,IF('TOPS REA'!$P$226="N/A",0,IF('TOPS REA'!$P$226=0,"0",'TOPS REA'!$P$226)))</f>
        <v>0</v>
      </c>
      <c r="N17" s="29">
        <f>IF('TOPS REA'!$O$226="N/A",0,$F17)</f>
        <v>1</v>
      </c>
    </row>
    <row r="18" spans="4:14" ht="13.5" customHeight="1" x14ac:dyDescent="0.3">
      <c r="E18" s="13"/>
      <c r="F18" s="29">
        <f>'TOPS REA'!D228</f>
        <v>0.5</v>
      </c>
      <c r="G18" s="32" t="str">
        <f>'TOPS REA'!I228</f>
        <v>T3.12 TAF</v>
      </c>
      <c r="H18" s="67">
        <f>IF('TOPS REA'!$P$232="-",0,IF('TOPS REA'!$P$232="N/A",0,IF('TOPS REA'!$P$232=0,"0",'TOPS REA'!$P$232)))</f>
        <v>0</v>
      </c>
      <c r="N18" s="29">
        <f>IF('TOPS REA'!$O$232="N/A",0,$F18)</f>
        <v>0.5</v>
      </c>
    </row>
    <row r="19" spans="4:14" ht="13.5" customHeight="1" x14ac:dyDescent="0.3">
      <c r="E19" s="13"/>
      <c r="F19" s="29">
        <f>'TOPS REA'!D234</f>
        <v>0.5</v>
      </c>
      <c r="G19" s="32" t="str">
        <f>'TOPS REA'!I234</f>
        <v>T3.13 TPs + Tempo TP/EPR</v>
      </c>
      <c r="H19" s="67">
        <f>IF('TOPS REA'!$P$252="-",0,IF('TOPS REA'!$P$252="N/A",0,IF('TOPS REA'!$P$252=0,"0",'TOPS REA'!$P$252)))</f>
        <v>0</v>
      </c>
      <c r="N19" s="29">
        <f>IF('TOPS REA'!$O$252="N/A",0,$F19)</f>
        <v>0.5</v>
      </c>
    </row>
    <row r="20" spans="4:14" ht="12.75" customHeight="1" x14ac:dyDescent="0.3">
      <c r="E20" s="13"/>
      <c r="F20" s="29">
        <f>'TOPS REA'!D254</f>
        <v>1</v>
      </c>
      <c r="G20" s="32" t="str">
        <f>'TOPS REA'!I254</f>
        <v>T3.14 Abastecimento CCI</v>
      </c>
      <c r="H20" s="67">
        <f>IF('TOPS REA'!$P$259="-",0,IF('TOPS REA'!$P$259="N/A",0,IF('TOPS REA'!$P$259=0,"0",'TOPS REA'!$P$259)))</f>
        <v>0</v>
      </c>
      <c r="N20" s="29">
        <f>IF('TOPS REA'!$O$259="N/A",0,$F20)</f>
        <v>1</v>
      </c>
    </row>
    <row r="21" spans="4:14" ht="13.5" customHeight="1" x14ac:dyDescent="0.3">
      <c r="E21" s="13"/>
      <c r="F21" s="13"/>
      <c r="G21" s="48" t="s">
        <v>596</v>
      </c>
      <c r="H21" s="66">
        <f>H6</f>
        <v>8.1967213114754098E-4</v>
      </c>
    </row>
    <row r="22" spans="4:14" ht="13.5" customHeight="1" x14ac:dyDescent="0.3">
      <c r="E22" s="13"/>
      <c r="F22" s="13"/>
      <c r="G22" s="48" t="s">
        <v>597</v>
      </c>
      <c r="H22" s="63" t="str">
        <f>IF(H21=0,"",IF(H21&lt;0.8,"ACOP não concedido",IF(AND(H21&gt;=0.8,H21&lt;=0.84999999),"ACOP D",IF(AND(H21&gt;=0.85,H21&lt;=0.899999),"ACOP C",IF(AND(H21&gt;=0.9,H21&lt;=0.94999999),"ACOP B", "ACOP A")))))</f>
        <v>ACOP não concedido</v>
      </c>
    </row>
    <row r="23" spans="4:14" ht="13.5" customHeight="1" x14ac:dyDescent="0.3">
      <c r="E23" s="13"/>
      <c r="F23" s="13"/>
      <c r="G23" s="13"/>
      <c r="H23" s="13"/>
    </row>
    <row r="24" spans="4:14" ht="13.5" customHeight="1" x14ac:dyDescent="0.3">
      <c r="E24" s="13"/>
      <c r="F24" s="13"/>
      <c r="G24" s="13"/>
      <c r="H24" s="13"/>
    </row>
    <row r="25" spans="4:14" x14ac:dyDescent="0.3">
      <c r="E25" s="13"/>
      <c r="F25" s="13"/>
      <c r="G25" s="13"/>
      <c r="H25" s="13"/>
    </row>
    <row r="26" spans="4:14" x14ac:dyDescent="0.3">
      <c r="D26" s="28"/>
      <c r="G26" s="13"/>
      <c r="H26" s="13"/>
    </row>
    <row r="27" spans="4:14" x14ac:dyDescent="0.3">
      <c r="D27" s="28"/>
    </row>
    <row r="28" spans="4:14" x14ac:dyDescent="0.3">
      <c r="D28" s="28"/>
    </row>
    <row r="32" spans="4:14" x14ac:dyDescent="0.3">
      <c r="E32" s="13"/>
    </row>
    <row r="54" ht="4.5" customHeight="1" x14ac:dyDescent="0.3"/>
  </sheetData>
  <sheetProtection algorithmName="SHA-512" hashValue="u3vjhXhyL0VXW22+ntPL9MLvC08fprFzz2Exx6F4poxbl14n3MDfS0pjJYoiku0tz81I9zUAxTWa1bt36dWO/w==" saltValue="AAQ3m8WGliJfpMMSbKSvkA==" spinCount="100000" sheet="1" objects="1" scenarios="1" selectLockedCells="1"/>
  <mergeCells count="3">
    <mergeCell ref="B2:L2"/>
    <mergeCell ref="F4:F5"/>
    <mergeCell ref="G4:G5"/>
  </mergeCells>
  <conditionalFormatting sqref="H6:H21">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workbookViewId="0">
      <selection activeCell="B4" sqref="B4"/>
    </sheetView>
  </sheetViews>
  <sheetFormatPr defaultRowHeight="14.5" x14ac:dyDescent="0.35"/>
  <cols>
    <col min="3" max="3" width="12.81640625" bestFit="1" customWidth="1"/>
  </cols>
  <sheetData>
    <row r="1" spans="1:4" x14ac:dyDescent="0.35">
      <c r="A1" s="25" t="s">
        <v>598</v>
      </c>
      <c r="B1" s="26"/>
      <c r="C1" s="26"/>
    </row>
    <row r="2" spans="1:4" x14ac:dyDescent="0.35">
      <c r="A2" s="4" t="s">
        <v>45</v>
      </c>
      <c r="B2" s="4"/>
      <c r="D2" s="4"/>
    </row>
    <row r="3" spans="1:4" x14ac:dyDescent="0.35">
      <c r="A3" s="4"/>
      <c r="B3" s="7">
        <v>1E-4</v>
      </c>
      <c r="C3" s="4" t="s">
        <v>599</v>
      </c>
      <c r="D3" s="36">
        <v>0.01</v>
      </c>
    </row>
    <row r="4" spans="1:4" x14ac:dyDescent="0.35">
      <c r="A4" s="4"/>
      <c r="B4" s="7">
        <v>1</v>
      </c>
      <c r="C4" s="4" t="s">
        <v>600</v>
      </c>
      <c r="D4" s="4">
        <v>1</v>
      </c>
    </row>
    <row r="5" spans="1:4" x14ac:dyDescent="0.35">
      <c r="A5" s="4"/>
      <c r="B5" s="7">
        <v>0.95</v>
      </c>
      <c r="C5" s="4" t="s">
        <v>601</v>
      </c>
      <c r="D5" s="4">
        <v>3</v>
      </c>
    </row>
    <row r="6" spans="1:4" x14ac:dyDescent="0.35">
      <c r="A6" s="4"/>
      <c r="B6" s="7">
        <v>0.9</v>
      </c>
      <c r="C6" s="4" t="s">
        <v>602</v>
      </c>
      <c r="D6" s="4">
        <v>7</v>
      </c>
    </row>
    <row r="7" spans="1:4" x14ac:dyDescent="0.35">
      <c r="A7" s="4"/>
      <c r="B7" s="7">
        <v>0.85</v>
      </c>
      <c r="C7" s="4" t="s">
        <v>603</v>
      </c>
      <c r="D7" s="36">
        <v>10</v>
      </c>
    </row>
    <row r="8" spans="1:4" x14ac:dyDescent="0.35">
      <c r="A8" s="4"/>
      <c r="B8" s="7">
        <v>0.8</v>
      </c>
    </row>
    <row r="9" spans="1:4" x14ac:dyDescent="0.35">
      <c r="A9" s="4"/>
      <c r="B9" s="7">
        <v>0.75</v>
      </c>
    </row>
    <row r="10" spans="1:4" x14ac:dyDescent="0.35">
      <c r="A10" s="4"/>
      <c r="B10" s="7">
        <v>0.7</v>
      </c>
    </row>
    <row r="11" spans="1:4" x14ac:dyDescent="0.35">
      <c r="A11" s="4"/>
      <c r="B11" s="7">
        <v>0.65</v>
      </c>
    </row>
    <row r="12" spans="1:4" x14ac:dyDescent="0.35">
      <c r="A12" s="4"/>
      <c r="B12" s="7">
        <v>0.6</v>
      </c>
    </row>
    <row r="13" spans="1:4" x14ac:dyDescent="0.35">
      <c r="A13" s="4"/>
      <c r="B13" s="7">
        <v>0.55000000000000004</v>
      </c>
    </row>
    <row r="14" spans="1:4" x14ac:dyDescent="0.35">
      <c r="A14" s="4"/>
      <c r="B14" s="7">
        <v>0.5</v>
      </c>
    </row>
    <row r="15" spans="1:4" x14ac:dyDescent="0.35">
      <c r="A15" s="4"/>
      <c r="B15" s="7">
        <v>0.45</v>
      </c>
    </row>
    <row r="16" spans="1:4" x14ac:dyDescent="0.35">
      <c r="A16" s="4"/>
      <c r="B16" s="7">
        <v>0.39999999999999902</v>
      </c>
    </row>
    <row r="17" spans="1:2" x14ac:dyDescent="0.35">
      <c r="A17" s="4"/>
      <c r="B17" s="7">
        <v>0.34999999999999898</v>
      </c>
    </row>
    <row r="18" spans="1:2" x14ac:dyDescent="0.35">
      <c r="A18" s="4"/>
      <c r="B18" s="7">
        <v>0.29999999999999899</v>
      </c>
    </row>
    <row r="19" spans="1:2" x14ac:dyDescent="0.35">
      <c r="A19" s="4"/>
      <c r="B19" s="7">
        <v>0.249999999999999</v>
      </c>
    </row>
    <row r="20" spans="1:2" x14ac:dyDescent="0.35">
      <c r="A20" s="4"/>
      <c r="B20" s="7">
        <v>0.19999999999999901</v>
      </c>
    </row>
    <row r="21" spans="1:2" x14ac:dyDescent="0.35">
      <c r="A21" s="4"/>
      <c r="B21" s="7">
        <v>0.149999999999999</v>
      </c>
    </row>
    <row r="22" spans="1:2" x14ac:dyDescent="0.35">
      <c r="A22" s="1"/>
      <c r="B22" s="7">
        <v>9.9999999999999006E-2</v>
      </c>
    </row>
    <row r="23" spans="1:2" x14ac:dyDescent="0.35">
      <c r="A23" s="1"/>
      <c r="B23" s="7">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0FAC64-791B-494B-9BA8-E50EAB7E7156}">
  <ds:schemaRefs>
    <ds:schemaRef ds:uri="http://purl.org/dc/dcmitype/"/>
    <ds:schemaRef ds:uri="http://purl.org/dc/elements/1.1/"/>
    <ds:schemaRef ds:uri="http://schemas.microsoft.com/office/2006/metadata/properties"/>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858fbe19-3582-43df-8e84-fb58b8207311"/>
    <ds:schemaRef ds:uri="daaa9464-4424-40fe-be37-0a216c42574f"/>
  </ds:schemaRefs>
</ds:datastoreItem>
</file>

<file path=customXml/itemProps2.xml><?xml version="1.0" encoding="utf-8"?>
<ds:datastoreItem xmlns:ds="http://schemas.openxmlformats.org/officeDocument/2006/customXml" ds:itemID="{8873CA5D-65F7-45D7-81ED-2B0E1CA25E59}">
  <ds:schemaRefs>
    <ds:schemaRef ds:uri="http://schemas.microsoft.com/sharepoint/v3/contenttype/forms"/>
  </ds:schemaRefs>
</ds:datastoreItem>
</file>

<file path=customXml/itemProps3.xml><?xml version="1.0" encoding="utf-8"?>
<ds:datastoreItem xmlns:ds="http://schemas.openxmlformats.org/officeDocument/2006/customXml" ds:itemID="{2CFF46B3-5B1F-471E-9DE6-A82BA197DA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TOPS REA</vt:lpstr>
      <vt:lpstr>TOPS REA Final</vt:lpstr>
      <vt:lpstr>Listas</vt:lpstr>
      <vt:lpstr>Orientações!Area_de_impressao</vt:lpstr>
      <vt:lpstr>'TOPS REA'!Area_de_impressao</vt:lpstr>
      <vt:lpstr>'TOPS REA Final'!Area_de_impressao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Javã Atayde Pedreira da Silva</cp:lastModifiedBy>
  <cp:revision/>
  <dcterms:created xsi:type="dcterms:W3CDTF">2023-02-25T22:08:42Z</dcterms:created>
  <dcterms:modified xsi:type="dcterms:W3CDTF">2025-03-28T15:17:03Z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